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ikaRoininen\Documents\Tilauslomake\"/>
    </mc:Choice>
  </mc:AlternateContent>
  <xr:revisionPtr revIDLastSave="0" documentId="13_ncr:9_{451C846B-202D-4600-8CBD-C9A1DFC3F837}" xr6:coauthVersionLast="47" xr6:coauthVersionMax="47" xr10:uidLastSave="{00000000-0000-0000-0000-000000000000}"/>
  <bookViews>
    <workbookView xWindow="3735" yWindow="2310" windowWidth="24420" windowHeight="11655" tabRatio="212" xr2:uid="{BBD1CCBE-647B-408A-A8D2-849BFB0ECF9D}"/>
  </bookViews>
  <sheets>
    <sheet name="Tilaus" sheetId="1" r:id="rId1"/>
    <sheet name="Hinnasto" sheetId="2" r:id="rId2"/>
  </sheets>
  <definedNames>
    <definedName name="alapaino">Hinnasto!$D$43</definedName>
    <definedName name="lavatilattukg">Hinnasto!$I$35</definedName>
    <definedName name="lavatilattum2">Hinnasto!$J$35</definedName>
    <definedName name="lavatoimitettukg">Hinnasto!$K$35</definedName>
    <definedName name="lavatoimitettum2">Hinnasto!$L$35</definedName>
    <definedName name="ltktilattukg">Hinnasto!$E$35</definedName>
    <definedName name="ltktilattum2">Hinnasto!$F$35</definedName>
    <definedName name="ltktoimitettukg">Hinnasto!$G$35</definedName>
    <definedName name="ltktoimitettum2">Hinnasto!$H$35</definedName>
    <definedName name="_xlnm.Print_Area" localSheetId="0">Tilaus!$A$4:$N$50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" l="1"/>
  <c r="C21" i="2" s="1"/>
  <c r="B21" i="2"/>
  <c r="E21" i="2"/>
  <c r="G21" i="2"/>
  <c r="I21" i="2"/>
  <c r="K21" i="2"/>
  <c r="A22" i="2"/>
  <c r="B22" i="2"/>
  <c r="C22" i="2" s="1"/>
  <c r="E22" i="2"/>
  <c r="G22" i="2"/>
  <c r="I22" i="2"/>
  <c r="K22" i="2"/>
  <c r="A23" i="2"/>
  <c r="B23" i="2"/>
  <c r="E23" i="2"/>
  <c r="G23" i="2"/>
  <c r="I23" i="2"/>
  <c r="K23" i="2"/>
  <c r="A24" i="2"/>
  <c r="B24" i="2"/>
  <c r="C24" i="2"/>
  <c r="D24" i="2" s="1"/>
  <c r="E24" i="2"/>
  <c r="F24" i="2"/>
  <c r="G24" i="2"/>
  <c r="H24" i="2"/>
  <c r="I24" i="2"/>
  <c r="J24" i="2"/>
  <c r="K24" i="2"/>
  <c r="L24" i="2"/>
  <c r="I34" i="1"/>
  <c r="I33" i="1"/>
  <c r="I32" i="1"/>
  <c r="I31" i="1"/>
  <c r="N46" i="1"/>
  <c r="N45" i="1"/>
  <c r="I5" i="2"/>
  <c r="I32" i="2"/>
  <c r="I30" i="2"/>
  <c r="I29" i="2"/>
  <c r="K28" i="2"/>
  <c r="K27" i="2"/>
  <c r="I27" i="2"/>
  <c r="I26" i="2"/>
  <c r="I25" i="2"/>
  <c r="I20" i="2"/>
  <c r="K19" i="2"/>
  <c r="K17" i="2"/>
  <c r="I16" i="2"/>
  <c r="I15" i="2"/>
  <c r="I14" i="2"/>
  <c r="I13" i="2"/>
  <c r="K13" i="2"/>
  <c r="K12" i="2"/>
  <c r="I11" i="2"/>
  <c r="I10" i="2"/>
  <c r="I9" i="2"/>
  <c r="I8" i="2"/>
  <c r="I6" i="2"/>
  <c r="F43" i="1"/>
  <c r="E43" i="1"/>
  <c r="H34" i="2"/>
  <c r="J34" i="2" s="1"/>
  <c r="L34" i="2" s="1"/>
  <c r="G34" i="2"/>
  <c r="I34" i="2" s="1"/>
  <c r="K34" i="2" s="1"/>
  <c r="G4" i="2"/>
  <c r="I4" i="2" s="1"/>
  <c r="K4" i="2" s="1"/>
  <c r="H4" i="2"/>
  <c r="J4" i="2" s="1"/>
  <c r="L4" i="2" s="1"/>
  <c r="K3" i="2"/>
  <c r="I3" i="2"/>
  <c r="H3" i="2"/>
  <c r="L3" i="2" s="1"/>
  <c r="F3" i="2"/>
  <c r="J3" i="2" s="1"/>
  <c r="A5" i="2"/>
  <c r="B5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C13" i="2" s="1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D42" i="2"/>
  <c r="Q16" i="1"/>
  <c r="Q42" i="1"/>
  <c r="Q41" i="1"/>
  <c r="Q40" i="1"/>
  <c r="Q39" i="1"/>
  <c r="Q38" i="1"/>
  <c r="Q37" i="1"/>
  <c r="Q36" i="1"/>
  <c r="Q35" i="1"/>
  <c r="Q30" i="1"/>
  <c r="Q29" i="1"/>
  <c r="Q28" i="1"/>
  <c r="Q27" i="1"/>
  <c r="Q26" i="1"/>
  <c r="Q25" i="1"/>
  <c r="Q24" i="1"/>
  <c r="Q23" i="1"/>
  <c r="Q22" i="1"/>
  <c r="Q21" i="1"/>
  <c r="Q20" i="1"/>
  <c r="Q18" i="1"/>
  <c r="O16" i="1"/>
  <c r="P16" i="1" s="1"/>
  <c r="O18" i="1"/>
  <c r="P18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B6" i="2"/>
  <c r="A6" i="2"/>
  <c r="I21" i="1"/>
  <c r="G11" i="2" s="1"/>
  <c r="G32" i="2"/>
  <c r="I35" i="1"/>
  <c r="G25" i="2" s="1"/>
  <c r="I15" i="1"/>
  <c r="E5" i="2" s="1"/>
  <c r="K7" i="2"/>
  <c r="I25" i="1"/>
  <c r="E15" i="2" s="1"/>
  <c r="E29" i="2"/>
  <c r="I27" i="1"/>
  <c r="E17" i="2" s="1"/>
  <c r="I37" i="1"/>
  <c r="E27" i="2" s="1"/>
  <c r="I16" i="1"/>
  <c r="E6" i="2" s="1"/>
  <c r="I22" i="1"/>
  <c r="E12" i="2" s="1"/>
  <c r="E31" i="2"/>
  <c r="I29" i="1"/>
  <c r="E19" i="2" s="1"/>
  <c r="G30" i="2"/>
  <c r="I38" i="1"/>
  <c r="E28" i="2" s="1"/>
  <c r="I20" i="1"/>
  <c r="E10" i="2" s="1"/>
  <c r="I28" i="1"/>
  <c r="E18" i="2" s="1"/>
  <c r="I26" i="1"/>
  <c r="E16" i="2" s="1"/>
  <c r="I18" i="1"/>
  <c r="E8" i="2" s="1"/>
  <c r="I36" i="1"/>
  <c r="G26" i="2" s="1"/>
  <c r="K18" i="2"/>
  <c r="I24" i="1"/>
  <c r="G14" i="2" s="1"/>
  <c r="I17" i="1"/>
  <c r="G7" i="2" s="1"/>
  <c r="I23" i="1"/>
  <c r="G13" i="2" s="1"/>
  <c r="I30" i="1"/>
  <c r="G20" i="2" s="1"/>
  <c r="I19" i="1"/>
  <c r="E9" i="2" s="1"/>
  <c r="I31" i="2"/>
  <c r="K31" i="2"/>
  <c r="K30" i="2"/>
  <c r="I19" i="2"/>
  <c r="I12" i="2"/>
  <c r="K32" i="2"/>
  <c r="K16" i="2"/>
  <c r="I17" i="2"/>
  <c r="K26" i="2"/>
  <c r="K14" i="2"/>
  <c r="K5" i="2"/>
  <c r="K15" i="2"/>
  <c r="K6" i="2"/>
  <c r="K8" i="2"/>
  <c r="I28" i="2"/>
  <c r="K29" i="2"/>
  <c r="K10" i="2"/>
  <c r="K9" i="2"/>
  <c r="I7" i="2"/>
  <c r="K20" i="2"/>
  <c r="I18" i="2"/>
  <c r="K25" i="2"/>
  <c r="C23" i="2" l="1"/>
  <c r="J23" i="2"/>
  <c r="L23" i="2"/>
  <c r="D23" i="2"/>
  <c r="F23" i="2"/>
  <c r="H23" i="2"/>
  <c r="F22" i="2"/>
  <c r="H22" i="2"/>
  <c r="J22" i="2"/>
  <c r="L22" i="2"/>
  <c r="D22" i="2"/>
  <c r="D21" i="2"/>
  <c r="F21" i="2"/>
  <c r="H21" i="2"/>
  <c r="J21" i="2"/>
  <c r="L21" i="2"/>
  <c r="C28" i="2"/>
  <c r="L28" i="2" s="1"/>
  <c r="C16" i="2"/>
  <c r="F16" i="2" s="1"/>
  <c r="G6" i="2"/>
  <c r="C6" i="2"/>
  <c r="J6" i="2" s="1"/>
  <c r="C32" i="2"/>
  <c r="H32" i="2" s="1"/>
  <c r="C20" i="2"/>
  <c r="F20" i="2" s="1"/>
  <c r="C31" i="2"/>
  <c r="H31" i="2" s="1"/>
  <c r="C12" i="2"/>
  <c r="J12" i="2" s="1"/>
  <c r="C19" i="2"/>
  <c r="J19" i="2" s="1"/>
  <c r="C29" i="2"/>
  <c r="J29" i="2" s="1"/>
  <c r="C17" i="2"/>
  <c r="H17" i="2" s="1"/>
  <c r="C27" i="2"/>
  <c r="H27" i="2" s="1"/>
  <c r="C7" i="2"/>
  <c r="J7" i="2" s="1"/>
  <c r="C5" i="2"/>
  <c r="F5" i="2" s="1"/>
  <c r="C15" i="2"/>
  <c r="L15" i="2" s="1"/>
  <c r="G19" i="2"/>
  <c r="C14" i="2"/>
  <c r="L14" i="2" s="1"/>
  <c r="C11" i="2"/>
  <c r="F11" i="2" s="1"/>
  <c r="G17" i="2"/>
  <c r="C25" i="2"/>
  <c r="J25" i="2" s="1"/>
  <c r="C10" i="2"/>
  <c r="D10" i="2" s="1"/>
  <c r="E7" i="2"/>
  <c r="E11" i="2"/>
  <c r="L13" i="2"/>
  <c r="J13" i="2"/>
  <c r="E32" i="2"/>
  <c r="C30" i="2"/>
  <c r="H30" i="2" s="1"/>
  <c r="C18" i="2"/>
  <c r="D18" i="2" s="1"/>
  <c r="C9" i="2"/>
  <c r="D9" i="2" s="1"/>
  <c r="C26" i="2"/>
  <c r="H26" i="2" s="1"/>
  <c r="G5" i="2"/>
  <c r="E14" i="2"/>
  <c r="C8" i="2"/>
  <c r="D8" i="2" s="1"/>
  <c r="G10" i="2"/>
  <c r="G18" i="2"/>
  <c r="G8" i="2"/>
  <c r="G27" i="2"/>
  <c r="E30" i="2"/>
  <c r="D6" i="2"/>
  <c r="G12" i="2"/>
  <c r="G16" i="2"/>
  <c r="E26" i="2"/>
  <c r="G15" i="2"/>
  <c r="G28" i="2"/>
  <c r="E13" i="2"/>
  <c r="P43" i="1"/>
  <c r="J16" i="2"/>
  <c r="L16" i="2"/>
  <c r="D16" i="2"/>
  <c r="H16" i="2"/>
  <c r="F13" i="2"/>
  <c r="D13" i="2"/>
  <c r="H13" i="2"/>
  <c r="H6" i="2"/>
  <c r="O43" i="1"/>
  <c r="F6" i="2"/>
  <c r="G31" i="2"/>
  <c r="Q43" i="1"/>
  <c r="L6" i="2"/>
  <c r="G29" i="2"/>
  <c r="I35" i="2"/>
  <c r="H28" i="2"/>
  <c r="E20" i="2"/>
  <c r="E25" i="2"/>
  <c r="G9" i="2"/>
  <c r="K11" i="2"/>
  <c r="K35" i="2" s="1"/>
  <c r="D31" i="2" l="1"/>
  <c r="F31" i="2"/>
  <c r="D28" i="2"/>
  <c r="J28" i="2"/>
  <c r="F28" i="2"/>
  <c r="J31" i="2"/>
  <c r="D32" i="2"/>
  <c r="L31" i="2"/>
  <c r="L12" i="2"/>
  <c r="J32" i="2"/>
  <c r="H29" i="2"/>
  <c r="F14" i="2"/>
  <c r="D17" i="2"/>
  <c r="F17" i="2"/>
  <c r="F12" i="2"/>
  <c r="H18" i="2"/>
  <c r="L32" i="2"/>
  <c r="L29" i="2"/>
  <c r="H12" i="2"/>
  <c r="D12" i="2"/>
  <c r="F7" i="2"/>
  <c r="D19" i="2"/>
  <c r="H20" i="2"/>
  <c r="L20" i="2"/>
  <c r="D20" i="2"/>
  <c r="H14" i="2"/>
  <c r="H19" i="2"/>
  <c r="F32" i="2"/>
  <c r="D14" i="2"/>
  <c r="F15" i="2"/>
  <c r="J15" i="2"/>
  <c r="H15" i="2"/>
  <c r="J27" i="2"/>
  <c r="D27" i="2"/>
  <c r="J17" i="2"/>
  <c r="L17" i="2"/>
  <c r="F29" i="2"/>
  <c r="F19" i="2"/>
  <c r="D29" i="2"/>
  <c r="L19" i="2"/>
  <c r="J20" i="2"/>
  <c r="H11" i="2"/>
  <c r="L5" i="2"/>
  <c r="J5" i="2"/>
  <c r="D15" i="2"/>
  <c r="H7" i="2"/>
  <c r="D5" i="2"/>
  <c r="F27" i="2"/>
  <c r="L27" i="2"/>
  <c r="L11" i="2"/>
  <c r="L7" i="2"/>
  <c r="J18" i="2"/>
  <c r="J14" i="2"/>
  <c r="H5" i="2"/>
  <c r="D7" i="2"/>
  <c r="L18" i="2"/>
  <c r="F18" i="2"/>
  <c r="L30" i="2"/>
  <c r="F30" i="2"/>
  <c r="D30" i="2"/>
  <c r="J11" i="2"/>
  <c r="J30" i="2"/>
  <c r="D11" i="2"/>
  <c r="F25" i="2"/>
  <c r="H25" i="2"/>
  <c r="J10" i="2"/>
  <c r="L25" i="2"/>
  <c r="F10" i="2"/>
  <c r="D25" i="2"/>
  <c r="L10" i="2"/>
  <c r="H10" i="2"/>
  <c r="H9" i="2"/>
  <c r="L9" i="2"/>
  <c r="L26" i="2"/>
  <c r="F9" i="2"/>
  <c r="D26" i="2"/>
  <c r="J9" i="2"/>
  <c r="J26" i="2"/>
  <c r="F26" i="2"/>
  <c r="G35" i="2"/>
  <c r="J45" i="1" s="1"/>
  <c r="F8" i="2"/>
  <c r="H8" i="2"/>
  <c r="J8" i="2"/>
  <c r="L8" i="2"/>
  <c r="E35" i="2"/>
  <c r="F45" i="1" s="1"/>
  <c r="J35" i="2" l="1"/>
  <c r="F35" i="2"/>
  <c r="L35" i="2"/>
  <c r="H35" i="2"/>
  <c r="J46" i="1" s="1"/>
  <c r="F46" i="1"/>
</calcChain>
</file>

<file path=xl/sharedStrings.xml><?xml version="1.0" encoding="utf-8"?>
<sst xmlns="http://schemas.openxmlformats.org/spreadsheetml/2006/main" count="99" uniqueCount="44">
  <si>
    <t xml:space="preserve"> </t>
  </si>
  <si>
    <t>Tilattu</t>
  </si>
  <si>
    <t>Kg</t>
  </si>
  <si>
    <t>Toimitettu</t>
  </si>
  <si>
    <r>
      <t>m</t>
    </r>
    <r>
      <rPr>
        <b/>
        <vertAlign val="superscript"/>
        <sz val="10"/>
        <rFont val="Arial"/>
        <family val="2"/>
      </rPr>
      <t>2</t>
    </r>
  </si>
  <si>
    <t>Hinnasto (ALV 0%)</t>
  </si>
  <si>
    <t>Laatikko</t>
  </si>
  <si>
    <t>Lava</t>
  </si>
  <si>
    <t>Neliöhinta</t>
  </si>
  <si>
    <t>€/m2</t>
  </si>
  <si>
    <t>Leveys</t>
  </si>
  <si>
    <t>Korkeus</t>
  </si>
  <si>
    <t>Neliöinä</t>
  </si>
  <si>
    <t>Hinta / kpl</t>
  </si>
  <si>
    <t>Kg yht</t>
  </si>
  <si>
    <t>x</t>
  </si>
  <si>
    <t>n</t>
  </si>
  <si>
    <t>Merkki</t>
  </si>
  <si>
    <t>Ristek toimittaa</t>
  </si>
  <si>
    <t>tilattu</t>
  </si>
  <si>
    <t>toimitettu</t>
  </si>
  <si>
    <r>
      <t>n</t>
    </r>
    <r>
      <rPr>
        <sz val="10"/>
        <rFont val="Arial"/>
        <family val="2"/>
      </rPr>
      <t xml:space="preserve"> = Laatikko</t>
    </r>
  </si>
  <si>
    <t>Asiakas noutaa</t>
  </si>
  <si>
    <t>Teollisuustie 7 15540 Villähde</t>
  </si>
  <si>
    <t>Tuotanto     0445501388</t>
  </si>
  <si>
    <t>Lähettämö   0407507498</t>
  </si>
  <si>
    <t>Teräksen paino kg/neliö</t>
  </si>
  <si>
    <t>Teräksen tiheys</t>
  </si>
  <si>
    <t>kg/m3</t>
  </si>
  <si>
    <t>Naulalevyn paksuus</t>
  </si>
  <si>
    <t>mm</t>
  </si>
  <si>
    <t>kg/m2</t>
  </si>
  <si>
    <t>Tilattu kpl</t>
  </si>
  <si>
    <t>Tilattu kg</t>
  </si>
  <si>
    <t>Tilattu m2</t>
  </si>
  <si>
    <t>Tilaus nr.</t>
  </si>
  <si>
    <t>Myyntiyksikköpaino / m2</t>
  </si>
  <si>
    <t>Tilaaja</t>
  </si>
  <si>
    <t>m2 yht</t>
  </si>
  <si>
    <t>erä</t>
  </si>
  <si>
    <t>Yksittäiskappale</t>
  </si>
  <si>
    <t>Kg/kpl</t>
  </si>
  <si>
    <t>Haponkestävä naulalevy LL13 EN 1.4404</t>
  </si>
  <si>
    <t>(version 12.12.2024)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</si>
</sst>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dd/mm/yyyy"/>
    <numFmt numFmtId="167" formatCode="0.0000"/>
    <numFmt numFmtId="174" formatCode="0.000"/>
  </numFmts>
  <fonts count="12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2.5"/>
      <color indexed="12"/>
      <name val="Arial"/>
      <family val="2"/>
    </font>
    <font>
      <sz val="10"/>
      <color indexed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0"/>
      <name val="Wingdings"/>
      <charset val="2"/>
    </font>
    <font>
      <sz val="10"/>
      <name val="Wingdings 3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53"/>
      </patternFill>
    </fill>
    <fill>
      <patternFill patternType="solid">
        <fgColor theme="2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31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166" fontId="0" fillId="0" borderId="0" xfId="0" applyNumberFormat="1"/>
    <xf numFmtId="166" fontId="2" fillId="0" borderId="0" xfId="0" applyNumberFormat="1" applyFont="1" applyAlignment="1" applyProtection="1">
      <protection locked="0"/>
    </xf>
    <xf numFmtId="166" fontId="3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2" xfId="0" applyFont="1" applyBorder="1"/>
    <xf numFmtId="0" fontId="0" fillId="0" borderId="3" xfId="0" applyBorder="1"/>
    <xf numFmtId="0" fontId="2" fillId="0" borderId="4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0" fillId="0" borderId="5" xfId="0" applyFill="1" applyBorder="1"/>
    <xf numFmtId="0" fontId="0" fillId="0" borderId="0" xfId="0" applyFill="1"/>
    <xf numFmtId="0" fontId="5" fillId="0" borderId="0" xfId="0" applyFont="1"/>
    <xf numFmtId="0" fontId="0" fillId="0" borderId="0" xfId="0" applyFont="1" applyFill="1"/>
    <xf numFmtId="166" fontId="0" fillId="0" borderId="5" xfId="0" applyNumberFormat="1" applyFill="1" applyBorder="1"/>
    <xf numFmtId="0" fontId="6" fillId="0" borderId="0" xfId="0" applyFont="1" applyAlignment="1">
      <alignment horizontal="left"/>
    </xf>
    <xf numFmtId="0" fontId="2" fillId="0" borderId="6" xfId="0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Border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2" borderId="0" xfId="0" applyFont="1" applyFill="1" applyBorder="1"/>
    <xf numFmtId="0" fontId="2" fillId="3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Border="1"/>
    <xf numFmtId="167" fontId="0" fillId="0" borderId="0" xfId="0" applyNumberFormat="1" applyFont="1" applyBorder="1"/>
    <xf numFmtId="2" fontId="2" fillId="0" borderId="0" xfId="0" applyNumberFormat="1" applyFont="1" applyBorder="1"/>
    <xf numFmtId="2" fontId="0" fillId="0" borderId="0" xfId="0" applyNumberFormat="1" applyBorder="1"/>
    <xf numFmtId="167" fontId="0" fillId="0" borderId="0" xfId="0" applyNumberFormat="1" applyBorder="1"/>
    <xf numFmtId="0" fontId="0" fillId="0" borderId="12" xfId="0" applyBorder="1"/>
    <xf numFmtId="0" fontId="0" fillId="2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2" fillId="0" borderId="0" xfId="0" applyFont="1" applyBorder="1"/>
    <xf numFmtId="2" fontId="0" fillId="0" borderId="0" xfId="0" applyNumberFormat="1"/>
    <xf numFmtId="2" fontId="0" fillId="0" borderId="0" xfId="0" applyNumberFormat="1" applyFill="1" applyBorder="1"/>
    <xf numFmtId="0" fontId="4" fillId="0" borderId="0" xfId="1" applyNumberFormat="1" applyFill="1" applyBorder="1" applyAlignment="1" applyProtection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9" fillId="2" borderId="0" xfId="0" applyFont="1" applyFill="1" applyBorder="1" applyAlignment="1">
      <alignment horizontal="center"/>
    </xf>
    <xf numFmtId="0" fontId="2" fillId="0" borderId="13" xfId="0" applyFont="1" applyBorder="1"/>
    <xf numFmtId="0" fontId="0" fillId="0" borderId="14" xfId="0" applyFont="1" applyBorder="1"/>
    <xf numFmtId="0" fontId="2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49" fontId="2" fillId="0" borderId="18" xfId="0" applyNumberFormat="1" applyFont="1" applyBorder="1" applyProtection="1">
      <protection locked="0"/>
    </xf>
    <xf numFmtId="0" fontId="0" fillId="0" borderId="14" xfId="0" applyBorder="1"/>
    <xf numFmtId="0" fontId="0" fillId="6" borderId="19" xfId="0" applyFont="1" applyFill="1" applyBorder="1"/>
    <xf numFmtId="0" fontId="0" fillId="7" borderId="20" xfId="0" applyFont="1" applyFill="1" applyBorder="1"/>
    <xf numFmtId="0" fontId="0" fillId="7" borderId="17" xfId="0" applyFill="1" applyBorder="1"/>
    <xf numFmtId="1" fontId="10" fillId="6" borderId="24" xfId="0" applyNumberFormat="1" applyFont="1" applyFill="1" applyBorder="1" applyAlignment="1">
      <alignment horizontal="center"/>
    </xf>
    <xf numFmtId="0" fontId="0" fillId="9" borderId="19" xfId="0" applyFill="1" applyBorder="1"/>
    <xf numFmtId="0" fontId="0" fillId="9" borderId="27" xfId="0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left"/>
    </xf>
    <xf numFmtId="0" fontId="2" fillId="2" borderId="14" xfId="0" applyFont="1" applyFill="1" applyBorder="1"/>
    <xf numFmtId="0" fontId="2" fillId="2" borderId="15" xfId="0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8" xfId="0" applyFont="1" applyFill="1" applyBorder="1"/>
    <xf numFmtId="0" fontId="2" fillId="2" borderId="29" xfId="0" applyFont="1" applyFill="1" applyBorder="1" applyAlignment="1">
      <alignment horizontal="center"/>
    </xf>
    <xf numFmtId="0" fontId="2" fillId="2" borderId="29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0" fillId="7" borderId="23" xfId="0" applyFill="1" applyBorder="1"/>
    <xf numFmtId="0" fontId="0" fillId="7" borderId="32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0" fontId="0" fillId="7" borderId="27" xfId="0" applyFont="1" applyFill="1" applyBorder="1"/>
    <xf numFmtId="0" fontId="0" fillId="7" borderId="31" xfId="0" applyFill="1" applyBorder="1"/>
    <xf numFmtId="1" fontId="10" fillId="0" borderId="42" xfId="0" applyNumberFormat="1" applyFont="1" applyBorder="1" applyAlignment="1">
      <alignment horizontal="center"/>
    </xf>
    <xf numFmtId="0" fontId="0" fillId="6" borderId="31" xfId="0" applyFill="1" applyBorder="1" applyAlignment="1">
      <alignment horizontal="left"/>
    </xf>
    <xf numFmtId="1" fontId="10" fillId="6" borderId="42" xfId="0" applyNumberFormat="1" applyFont="1" applyFill="1" applyBorder="1" applyAlignment="1">
      <alignment horizontal="center"/>
    </xf>
    <xf numFmtId="0" fontId="0" fillId="7" borderId="31" xfId="0" applyFill="1" applyBorder="1" applyAlignment="1">
      <alignment horizontal="left"/>
    </xf>
    <xf numFmtId="0" fontId="0" fillId="6" borderId="39" xfId="0" applyFill="1" applyBorder="1" applyAlignment="1">
      <alignment horizontal="left"/>
    </xf>
    <xf numFmtId="1" fontId="10" fillId="6" borderId="43" xfId="0" applyNumberFormat="1" applyFont="1" applyFill="1" applyBorder="1" applyAlignment="1">
      <alignment horizontal="center"/>
    </xf>
    <xf numFmtId="0" fontId="0" fillId="6" borderId="27" xfId="0" applyFont="1" applyFill="1" applyBorder="1"/>
    <xf numFmtId="0" fontId="0" fillId="6" borderId="31" xfId="0" applyFill="1" applyBorder="1"/>
    <xf numFmtId="0" fontId="0" fillId="8" borderId="27" xfId="0" applyFont="1" applyFill="1" applyBorder="1"/>
    <xf numFmtId="0" fontId="0" fillId="7" borderId="39" xfId="0" applyFill="1" applyBorder="1"/>
    <xf numFmtId="1" fontId="10" fillId="0" borderId="43" xfId="0" applyNumberFormat="1" applyFont="1" applyBorder="1" applyAlignment="1">
      <alignment horizontal="center"/>
    </xf>
    <xf numFmtId="0" fontId="0" fillId="8" borderId="41" xfId="0" applyFont="1" applyFill="1" applyBorder="1"/>
    <xf numFmtId="0" fontId="0" fillId="6" borderId="23" xfId="0" applyFill="1" applyBorder="1"/>
    <xf numFmtId="0" fontId="0" fillId="2" borderId="0" xfId="0" applyFill="1" applyBorder="1" applyAlignment="1">
      <alignment horizontal="center"/>
    </xf>
    <xf numFmtId="0" fontId="0" fillId="7" borderId="16" xfId="0" applyFill="1" applyBorder="1" applyAlignment="1">
      <alignment horizontal="right"/>
    </xf>
    <xf numFmtId="0" fontId="0" fillId="7" borderId="17" xfId="0" applyFill="1" applyBorder="1" applyAlignment="1">
      <alignment horizontal="left"/>
    </xf>
    <xf numFmtId="0" fontId="0" fillId="7" borderId="44" xfId="0" applyFill="1" applyBorder="1" applyAlignment="1">
      <alignment horizontal="right"/>
    </xf>
    <xf numFmtId="0" fontId="0" fillId="6" borderId="44" xfId="0" applyFill="1" applyBorder="1" applyAlignment="1">
      <alignment horizontal="right"/>
    </xf>
    <xf numFmtId="0" fontId="0" fillId="6" borderId="46" xfId="0" applyFill="1" applyBorder="1" applyAlignment="1">
      <alignment horizontal="right"/>
    </xf>
    <xf numFmtId="0" fontId="0" fillId="7" borderId="46" xfId="0" applyFill="1" applyBorder="1" applyAlignment="1">
      <alignment horizontal="right"/>
    </xf>
    <xf numFmtId="0" fontId="0" fillId="7" borderId="39" xfId="0" applyFill="1" applyBorder="1" applyAlignment="1">
      <alignment horizontal="left"/>
    </xf>
    <xf numFmtId="0" fontId="0" fillId="6" borderId="45" xfId="0" applyFill="1" applyBorder="1" applyAlignment="1">
      <alignment horizontal="right"/>
    </xf>
    <xf numFmtId="0" fontId="0" fillId="6" borderId="23" xfId="0" applyFill="1" applyBorder="1" applyAlignment="1">
      <alignment horizontal="left"/>
    </xf>
    <xf numFmtId="0" fontId="0" fillId="7" borderId="45" xfId="0" applyFill="1" applyBorder="1" applyAlignment="1">
      <alignment horizontal="right"/>
    </xf>
    <xf numFmtId="0" fontId="0" fillId="7" borderId="23" xfId="0" applyFill="1" applyBorder="1" applyAlignment="1">
      <alignment horizontal="left"/>
    </xf>
    <xf numFmtId="0" fontId="0" fillId="5" borderId="27" xfId="0" applyFont="1" applyFill="1" applyBorder="1"/>
    <xf numFmtId="0" fontId="0" fillId="8" borderId="19" xfId="0" applyFont="1" applyFill="1" applyBorder="1"/>
    <xf numFmtId="0" fontId="0" fillId="0" borderId="17" xfId="0" applyBorder="1"/>
    <xf numFmtId="1" fontId="10" fillId="0" borderId="49" xfId="0" applyNumberFormat="1" applyFont="1" applyBorder="1" applyAlignment="1">
      <alignment horizontal="center"/>
    </xf>
    <xf numFmtId="0" fontId="0" fillId="7" borderId="41" xfId="0" applyFont="1" applyFill="1" applyBorder="1"/>
    <xf numFmtId="0" fontId="0" fillId="6" borderId="41" xfId="0" applyFont="1" applyFill="1" applyBorder="1"/>
    <xf numFmtId="0" fontId="0" fillId="6" borderId="39" xfId="0" applyFill="1" applyBorder="1"/>
    <xf numFmtId="1" fontId="0" fillId="7" borderId="0" xfId="0" applyNumberFormat="1" applyFill="1" applyBorder="1" applyAlignment="1">
      <alignment horizontal="right"/>
    </xf>
    <xf numFmtId="1" fontId="10" fillId="7" borderId="0" xfId="0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1" fontId="0" fillId="7" borderId="50" xfId="0" applyNumberFormat="1" applyFill="1" applyBorder="1" applyAlignment="1">
      <alignment horizontal="center"/>
    </xf>
    <xf numFmtId="1" fontId="0" fillId="5" borderId="0" xfId="0" applyNumberFormat="1" applyFill="1" applyBorder="1"/>
    <xf numFmtId="0" fontId="0" fillId="5" borderId="0" xfId="0" applyFill="1" applyBorder="1" applyAlignment="1">
      <alignment horizontal="center"/>
    </xf>
    <xf numFmtId="1" fontId="0" fillId="5" borderId="50" xfId="0" applyNumberFormat="1" applyFill="1" applyBorder="1" applyAlignment="1">
      <alignment horizontal="center"/>
    </xf>
    <xf numFmtId="1" fontId="0" fillId="7" borderId="0" xfId="0" applyNumberFormat="1" applyFill="1" applyBorder="1"/>
    <xf numFmtId="1" fontId="0" fillId="7" borderId="17" xfId="0" applyNumberFormat="1" applyFill="1" applyBorder="1"/>
    <xf numFmtId="0" fontId="0" fillId="7" borderId="17" xfId="0" applyFill="1" applyBorder="1" applyAlignment="1">
      <alignment horizontal="center"/>
    </xf>
    <xf numFmtId="1" fontId="0" fillId="7" borderId="18" xfId="0" applyNumberFormat="1" applyFill="1" applyBorder="1" applyAlignment="1">
      <alignment horizontal="center"/>
    </xf>
    <xf numFmtId="0" fontId="0" fillId="2" borderId="0" xfId="0" applyFill="1" applyBorder="1"/>
    <xf numFmtId="0" fontId="9" fillId="2" borderId="4" xfId="0" applyFont="1" applyFill="1" applyBorder="1" applyAlignment="1">
      <alignment horizontal="center"/>
    </xf>
    <xf numFmtId="1" fontId="0" fillId="5" borderId="28" xfId="0" applyNumberFormat="1" applyFill="1" applyBorder="1"/>
    <xf numFmtId="1" fontId="0" fillId="5" borderId="51" xfId="0" applyNumberFormat="1" applyFill="1" applyBorder="1"/>
    <xf numFmtId="1" fontId="0" fillId="5" borderId="29" xfId="0" applyNumberFormat="1" applyFill="1" applyBorder="1"/>
    <xf numFmtId="1" fontId="0" fillId="5" borderId="52" xfId="0" applyNumberFormat="1" applyFill="1" applyBorder="1"/>
    <xf numFmtId="1" fontId="10" fillId="6" borderId="51" xfId="0" applyNumberFormat="1" applyFont="1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1" fontId="0" fillId="5" borderId="14" xfId="0" applyNumberFormat="1" applyFill="1" applyBorder="1"/>
    <xf numFmtId="0" fontId="2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54" xfId="0" applyFont="1" applyFill="1" applyBorder="1"/>
    <xf numFmtId="0" fontId="0" fillId="2" borderId="55" xfId="0" applyFill="1" applyBorder="1"/>
    <xf numFmtId="1" fontId="0" fillId="5" borderId="15" xfId="0" applyNumberFormat="1" applyFill="1" applyBorder="1"/>
    <xf numFmtId="2" fontId="0" fillId="7" borderId="47" xfId="0" applyNumberFormat="1" applyFill="1" applyBorder="1" applyAlignment="1">
      <alignment horizontal="center"/>
    </xf>
    <xf numFmtId="2" fontId="0" fillId="7" borderId="20" xfId="0" applyNumberFormat="1" applyFill="1" applyBorder="1" applyAlignment="1">
      <alignment horizontal="center"/>
    </xf>
    <xf numFmtId="2" fontId="0" fillId="5" borderId="19" xfId="0" applyNumberFormat="1" applyFill="1" applyBorder="1" applyAlignment="1">
      <alignment horizontal="center"/>
    </xf>
    <xf numFmtId="2" fontId="0" fillId="7" borderId="27" xfId="0" applyNumberFormat="1" applyFill="1" applyBorder="1" applyAlignment="1">
      <alignment horizontal="center"/>
    </xf>
    <xf numFmtId="2" fontId="0" fillId="5" borderId="27" xfId="0" applyNumberFormat="1" applyFill="1" applyBorder="1" applyAlignment="1">
      <alignment horizontal="center"/>
    </xf>
    <xf numFmtId="2" fontId="0" fillId="7" borderId="41" xfId="0" applyNumberFormat="1" applyFill="1" applyBorder="1" applyAlignment="1">
      <alignment horizontal="center"/>
    </xf>
    <xf numFmtId="2" fontId="0" fillId="5" borderId="41" xfId="0" applyNumberFormat="1" applyFill="1" applyBorder="1" applyAlignment="1">
      <alignment horizontal="center"/>
    </xf>
    <xf numFmtId="2" fontId="0" fillId="7" borderId="19" xfId="0" applyNumberFormat="1" applyFill="1" applyBorder="1" applyAlignment="1">
      <alignment horizontal="center"/>
    </xf>
    <xf numFmtId="0" fontId="2" fillId="0" borderId="14" xfId="0" applyFont="1" applyBorder="1"/>
    <xf numFmtId="0" fontId="2" fillId="0" borderId="56" xfId="0" applyFont="1" applyBorder="1"/>
    <xf numFmtId="49" fontId="2" fillId="0" borderId="57" xfId="0" applyNumberFormat="1" applyFont="1" applyBorder="1" applyProtection="1">
      <protection locked="0"/>
    </xf>
    <xf numFmtId="0" fontId="0" fillId="0" borderId="15" xfId="0" applyBorder="1"/>
    <xf numFmtId="49" fontId="0" fillId="0" borderId="18" xfId="0" applyNumberFormat="1" applyBorder="1"/>
    <xf numFmtId="1" fontId="2" fillId="0" borderId="14" xfId="0" applyNumberFormat="1" applyFont="1" applyBorder="1" applyAlignment="1">
      <alignment horizontal="right"/>
    </xf>
    <xf numFmtId="174" fontId="2" fillId="0" borderId="17" xfId="0" applyNumberFormat="1" applyFont="1" applyBorder="1"/>
    <xf numFmtId="174" fontId="2" fillId="0" borderId="17" xfId="0" applyNumberFormat="1" applyFont="1" applyBorder="1" applyAlignment="1">
      <alignment horizontal="right"/>
    </xf>
    <xf numFmtId="1" fontId="3" fillId="5" borderId="51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7" borderId="22" xfId="0" applyNumberFormat="1" applyFont="1" applyFill="1" applyBorder="1" applyAlignment="1">
      <alignment horizontal="center"/>
    </xf>
    <xf numFmtId="1" fontId="3" fillId="5" borderId="38" xfId="0" applyNumberFormat="1" applyFont="1" applyFill="1" applyBorder="1" applyAlignment="1">
      <alignment horizontal="center"/>
    </xf>
    <xf numFmtId="1" fontId="3" fillId="5" borderId="26" xfId="0" applyNumberFormat="1" applyFont="1" applyFill="1" applyBorder="1" applyAlignment="1">
      <alignment horizontal="center"/>
    </xf>
    <xf numFmtId="1" fontId="3" fillId="7" borderId="37" xfId="0" applyNumberFormat="1" applyFont="1" applyFill="1" applyBorder="1" applyAlignment="1">
      <alignment horizontal="center"/>
    </xf>
    <xf numFmtId="1" fontId="3" fillId="7" borderId="36" xfId="0" applyNumberFormat="1" applyFont="1" applyFill="1" applyBorder="1" applyAlignment="1">
      <alignment horizontal="center"/>
    </xf>
    <xf numFmtId="1" fontId="3" fillId="5" borderId="37" xfId="0" applyNumberFormat="1" applyFont="1" applyFill="1" applyBorder="1" applyAlignment="1">
      <alignment horizontal="center"/>
    </xf>
    <xf numFmtId="1" fontId="3" fillId="5" borderId="36" xfId="0" applyNumberFormat="1" applyFont="1" applyFill="1" applyBorder="1" applyAlignment="1">
      <alignment horizontal="center"/>
    </xf>
    <xf numFmtId="1" fontId="3" fillId="7" borderId="40" xfId="0" applyNumberFormat="1" applyFont="1" applyFill="1" applyBorder="1" applyAlignment="1">
      <alignment horizontal="center"/>
    </xf>
    <xf numFmtId="1" fontId="3" fillId="7" borderId="35" xfId="0" applyNumberFormat="1" applyFont="1" applyFill="1" applyBorder="1" applyAlignment="1">
      <alignment horizontal="center"/>
    </xf>
    <xf numFmtId="1" fontId="3" fillId="5" borderId="40" xfId="0" applyNumberFormat="1" applyFont="1" applyFill="1" applyBorder="1" applyAlignment="1">
      <alignment horizontal="center"/>
    </xf>
    <xf numFmtId="1" fontId="3" fillId="5" borderId="35" xfId="0" applyNumberFormat="1" applyFont="1" applyFill="1" applyBorder="1" applyAlignment="1">
      <alignment horizontal="center"/>
    </xf>
    <xf numFmtId="1" fontId="3" fillId="7" borderId="38" xfId="0" applyNumberFormat="1" applyFont="1" applyFill="1" applyBorder="1" applyAlignment="1">
      <alignment horizontal="center"/>
    </xf>
    <xf numFmtId="1" fontId="3" fillId="7" borderId="26" xfId="0" applyNumberFormat="1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6" fillId="10" borderId="0" xfId="0" applyFont="1" applyFill="1" applyAlignment="1">
      <alignment horizontal="left"/>
    </xf>
    <xf numFmtId="0" fontId="6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DA6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45</xdr:row>
      <xdr:rowOff>190500</xdr:rowOff>
    </xdr:from>
    <xdr:to>
      <xdr:col>5</xdr:col>
      <xdr:colOff>409575</xdr:colOff>
      <xdr:row>49</xdr:row>
      <xdr:rowOff>38100</xdr:rowOff>
    </xdr:to>
    <xdr:pic>
      <xdr:nvPicPr>
        <xdr:cNvPr id="1329" name="Graphics 3">
          <a:extLst>
            <a:ext uri="{FF2B5EF4-FFF2-40B4-BE49-F238E27FC236}">
              <a16:creationId xmlns:a16="http://schemas.microsoft.com/office/drawing/2014/main" id="{49A755B0-AD1F-01ED-F9A5-49504AB77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9353550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44</xdr:row>
      <xdr:rowOff>114300</xdr:rowOff>
    </xdr:from>
    <xdr:to>
      <xdr:col>0</xdr:col>
      <xdr:colOff>762000</xdr:colOff>
      <xdr:row>48</xdr:row>
      <xdr:rowOff>38100</xdr:rowOff>
    </xdr:to>
    <xdr:pic>
      <xdr:nvPicPr>
        <xdr:cNvPr id="1332" name="Graphics 6">
          <a:extLst>
            <a:ext uri="{FF2B5EF4-FFF2-40B4-BE49-F238E27FC236}">
              <a16:creationId xmlns:a16="http://schemas.microsoft.com/office/drawing/2014/main" id="{A2AE2E33-8187-6CD5-9E7C-ED2348A3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115425"/>
          <a:ext cx="619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5</xdr:col>
      <xdr:colOff>853047</xdr:colOff>
      <xdr:row>6</xdr:row>
      <xdr:rowOff>38100</xdr:rowOff>
    </xdr:to>
    <xdr:pic>
      <xdr:nvPicPr>
        <xdr:cNvPr id="1333" name="Picture 59">
          <a:extLst>
            <a:ext uri="{FF2B5EF4-FFF2-40B4-BE49-F238E27FC236}">
              <a16:creationId xmlns:a16="http://schemas.microsoft.com/office/drawing/2014/main" id="{140F8F22-AF3C-4DD5-04F4-821893CE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3648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8</xdr:row>
          <xdr:rowOff>133350</xdr:rowOff>
        </xdr:from>
        <xdr:to>
          <xdr:col>13</xdr:col>
          <xdr:colOff>257175</xdr:colOff>
          <xdr:row>10</xdr:row>
          <xdr:rowOff>19050</xdr:rowOff>
        </xdr:to>
        <xdr:sp macro="" textlink="">
          <xdr:nvSpPr>
            <xdr:cNvPr id="1026" name="CheckBox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5002966-401A-E9CB-996D-F38BD1FFFD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</xdr:colOff>
          <xdr:row>9</xdr:row>
          <xdr:rowOff>152400</xdr:rowOff>
        </xdr:from>
        <xdr:to>
          <xdr:col>13</xdr:col>
          <xdr:colOff>247650</xdr:colOff>
          <xdr:row>11</xdr:row>
          <xdr:rowOff>0</xdr:rowOff>
        </xdr:to>
        <xdr:sp macro="" textlink="">
          <xdr:nvSpPr>
            <xdr:cNvPr id="1027" name="CheckBox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DF3F308-7944-F667-A83B-8B4DB69499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CB32D-E85B-465F-8EEB-E99F6A4AE94C}">
  <sheetPr>
    <pageSetUpPr fitToPage="1"/>
  </sheetPr>
  <dimension ref="A1:S51"/>
  <sheetViews>
    <sheetView tabSelected="1" topLeftCell="A3" zoomScale="136" zoomScaleNormal="136" zoomScaleSheetLayoutView="145" workbookViewId="0">
      <selection activeCell="A12" sqref="A12"/>
    </sheetView>
  </sheetViews>
  <sheetFormatPr defaultColWidth="11.5703125" defaultRowHeight="12.75" x14ac:dyDescent="0.2"/>
  <cols>
    <col min="1" max="1" width="17.42578125" customWidth="1"/>
    <col min="2" max="2" width="4.140625" style="46" bestFit="1" customWidth="1"/>
    <col min="3" max="3" width="2.140625" bestFit="1" customWidth="1"/>
    <col min="4" max="4" width="4.140625" style="46" bestFit="1" customWidth="1"/>
    <col min="5" max="6" width="14" customWidth="1"/>
    <col min="7" max="7" width="3.42578125" customWidth="1"/>
    <col min="8" max="9" width="7.28515625" customWidth="1"/>
    <col min="10" max="10" width="7.7109375" customWidth="1"/>
    <col min="11" max="11" width="7.7109375" hidden="1" customWidth="1"/>
    <col min="12" max="12" width="2.5703125" hidden="1" customWidth="1"/>
    <col min="13" max="13" width="7.28515625" hidden="1" customWidth="1"/>
    <col min="14" max="14" width="7" bestFit="1" customWidth="1"/>
    <col min="15" max="15" width="9.140625" hidden="1" customWidth="1"/>
    <col min="16" max="16" width="8" hidden="1" customWidth="1"/>
    <col min="17" max="17" width="0" hidden="1" customWidth="1"/>
  </cols>
  <sheetData>
    <row r="1" spans="1:17" ht="15.75" x14ac:dyDescent="0.25">
      <c r="K1" s="1"/>
      <c r="L1" s="1"/>
      <c r="N1" s="2"/>
    </row>
    <row r="2" spans="1:17" ht="15.75" x14ac:dyDescent="0.25">
      <c r="K2" s="1"/>
      <c r="L2" s="1"/>
      <c r="N2" s="3"/>
    </row>
    <row r="3" spans="1:17" ht="18.75" thickBot="1" x14ac:dyDescent="0.3">
      <c r="K3" s="1" t="s">
        <v>0</v>
      </c>
      <c r="L3" s="1"/>
      <c r="N3" s="4" t="s">
        <v>0</v>
      </c>
    </row>
    <row r="4" spans="1:17" x14ac:dyDescent="0.2">
      <c r="D4"/>
      <c r="F4" s="5"/>
      <c r="G4" s="6" t="s">
        <v>37</v>
      </c>
      <c r="H4" s="7"/>
      <c r="I4" s="7"/>
      <c r="J4" s="8"/>
      <c r="N4" s="9"/>
    </row>
    <row r="5" spans="1:17" x14ac:dyDescent="0.2">
      <c r="D5"/>
      <c r="F5" s="5"/>
      <c r="G5" s="10"/>
      <c r="H5" s="11"/>
      <c r="I5" s="11"/>
      <c r="J5" s="12"/>
      <c r="N5" s="13"/>
    </row>
    <row r="6" spans="1:17" x14ac:dyDescent="0.2">
      <c r="D6"/>
      <c r="F6" s="5"/>
      <c r="G6" s="10"/>
      <c r="H6" s="11"/>
      <c r="I6" s="11"/>
      <c r="J6" s="14"/>
      <c r="N6" s="13"/>
    </row>
    <row r="7" spans="1:17" ht="16.5" x14ac:dyDescent="0.25">
      <c r="A7" t="s">
        <v>23</v>
      </c>
      <c r="D7" s="44"/>
      <c r="F7" s="5"/>
      <c r="G7" s="10"/>
      <c r="H7" s="11" t="s">
        <v>0</v>
      </c>
      <c r="I7" s="11"/>
      <c r="J7" s="14"/>
      <c r="N7" s="13"/>
    </row>
    <row r="8" spans="1:17" x14ac:dyDescent="0.2">
      <c r="A8" t="s">
        <v>24</v>
      </c>
      <c r="D8" s="15"/>
      <c r="F8" s="5"/>
      <c r="G8" s="10" t="s">
        <v>35</v>
      </c>
      <c r="H8" s="14"/>
      <c r="I8" s="14"/>
      <c r="J8" s="14"/>
      <c r="N8" s="13"/>
    </row>
    <row r="9" spans="1:17" x14ac:dyDescent="0.2">
      <c r="A9" t="s">
        <v>25</v>
      </c>
      <c r="D9"/>
      <c r="F9" s="5"/>
      <c r="G9" s="10" t="s">
        <v>17</v>
      </c>
      <c r="H9" s="14"/>
      <c r="I9" s="14"/>
      <c r="J9" s="14"/>
      <c r="N9" s="13"/>
    </row>
    <row r="10" spans="1:17" ht="16.5" x14ac:dyDescent="0.25">
      <c r="A10" s="18"/>
      <c r="D10"/>
      <c r="F10" s="178" t="s">
        <v>43</v>
      </c>
      <c r="G10" s="10" t="s">
        <v>18</v>
      </c>
      <c r="H10" s="14"/>
      <c r="I10" s="14"/>
      <c r="J10" s="16"/>
      <c r="N10" s="17"/>
    </row>
    <row r="11" spans="1:17" ht="17.25" thickBot="1" x14ac:dyDescent="0.3">
      <c r="A11" s="179" t="s">
        <v>42</v>
      </c>
      <c r="B11" s="180"/>
      <c r="C11" s="179"/>
      <c r="D11" s="181"/>
      <c r="E11" s="182"/>
      <c r="F11" s="182"/>
      <c r="G11" s="19" t="s">
        <v>22</v>
      </c>
      <c r="H11" s="20"/>
      <c r="I11" s="20"/>
      <c r="J11" s="20"/>
      <c r="N11" s="21"/>
    </row>
    <row r="12" spans="1:17" ht="13.5" thickBot="1" x14ac:dyDescent="0.25"/>
    <row r="13" spans="1:17" x14ac:dyDescent="0.2">
      <c r="A13" s="140"/>
      <c r="B13" s="141"/>
      <c r="C13" s="66"/>
      <c r="D13" s="142"/>
      <c r="E13" s="143"/>
      <c r="F13" s="65" t="s">
        <v>40</v>
      </c>
      <c r="G13" s="65"/>
      <c r="H13" s="66"/>
      <c r="I13" s="66"/>
      <c r="J13" s="64"/>
      <c r="K13" s="65"/>
      <c r="L13" s="65"/>
      <c r="M13" s="66"/>
      <c r="N13" s="67"/>
    </row>
    <row r="14" spans="1:17" ht="13.5" thickBot="1" x14ac:dyDescent="0.25">
      <c r="A14" s="144"/>
      <c r="B14" s="71"/>
      <c r="C14" s="131"/>
      <c r="D14" s="101"/>
      <c r="E14" s="132" t="s">
        <v>19</v>
      </c>
      <c r="F14" s="50" t="s">
        <v>20</v>
      </c>
      <c r="G14" s="50"/>
      <c r="H14" s="50" t="s">
        <v>39</v>
      </c>
      <c r="I14" s="50" t="s">
        <v>41</v>
      </c>
      <c r="J14" s="68"/>
      <c r="K14" s="69"/>
      <c r="L14" s="69"/>
      <c r="M14" s="69"/>
      <c r="N14" s="70"/>
      <c r="O14" t="s">
        <v>32</v>
      </c>
      <c r="P14" s="50" t="s">
        <v>33</v>
      </c>
      <c r="Q14" s="50" t="s">
        <v>34</v>
      </c>
    </row>
    <row r="15" spans="1:17" ht="17.25" customHeight="1" thickBot="1" x14ac:dyDescent="0.3">
      <c r="A15" s="133"/>
      <c r="B15" s="134">
        <v>48</v>
      </c>
      <c r="C15" s="135" t="s">
        <v>15</v>
      </c>
      <c r="D15" s="136">
        <v>125</v>
      </c>
      <c r="E15" s="162"/>
      <c r="F15" s="162"/>
      <c r="G15" s="137" t="s">
        <v>16</v>
      </c>
      <c r="H15" s="138">
        <v>1</v>
      </c>
      <c r="I15" s="146">
        <f t="shared" ref="I15:I42" si="0">B15/1000*D15/1000*alapaino*H15</f>
        <v>0.06</v>
      </c>
      <c r="J15" s="139"/>
      <c r="K15" s="139"/>
      <c r="L15" s="139"/>
      <c r="M15" s="139"/>
      <c r="N15" s="145"/>
      <c r="P15" s="50"/>
      <c r="Q15" s="50"/>
    </row>
    <row r="16" spans="1:17" ht="17.25" customHeight="1" thickBot="1" x14ac:dyDescent="0.3">
      <c r="A16" s="59"/>
      <c r="B16" s="102">
        <v>60</v>
      </c>
      <c r="C16" s="60" t="s">
        <v>15</v>
      </c>
      <c r="D16" s="103">
        <v>150</v>
      </c>
      <c r="E16" s="163"/>
      <c r="F16" s="164"/>
      <c r="G16" s="116" t="s">
        <v>16</v>
      </c>
      <c r="H16" s="78">
        <v>1</v>
      </c>
      <c r="I16" s="147">
        <f t="shared" si="0"/>
        <v>0.09</v>
      </c>
      <c r="J16" s="120"/>
      <c r="K16" s="120"/>
      <c r="L16" s="121"/>
      <c r="M16" s="122"/>
      <c r="N16" s="123"/>
      <c r="O16">
        <f>E16*$H16+J16*$M16</f>
        <v>0</v>
      </c>
      <c r="P16">
        <f>B16/1000*D16/1000*O16*alapaino</f>
        <v>0</v>
      </c>
      <c r="Q16">
        <f>E16*B16/1000*D16/1000*H16+B16/1000*D16/1000*J16*M16</f>
        <v>0</v>
      </c>
    </row>
    <row r="17" spans="1:19" ht="17.25" customHeight="1" x14ac:dyDescent="0.25">
      <c r="A17" s="62"/>
      <c r="B17" s="109">
        <v>96</v>
      </c>
      <c r="C17" s="110" t="s">
        <v>15</v>
      </c>
      <c r="D17" s="110">
        <v>150</v>
      </c>
      <c r="E17" s="165"/>
      <c r="F17" s="166"/>
      <c r="G17" s="61" t="s">
        <v>16</v>
      </c>
      <c r="H17" s="81">
        <v>1</v>
      </c>
      <c r="I17" s="148">
        <f>B17/1000*D17/1000*alapaino*H17</f>
        <v>0.14399999999999999</v>
      </c>
      <c r="J17" s="124"/>
      <c r="K17" s="124"/>
      <c r="L17" s="124"/>
      <c r="M17" s="125"/>
      <c r="N17" s="126"/>
    </row>
    <row r="18" spans="1:19" ht="17.25" customHeight="1" x14ac:dyDescent="0.25">
      <c r="A18" s="86"/>
      <c r="B18" s="104">
        <v>96</v>
      </c>
      <c r="C18" s="87" t="s">
        <v>15</v>
      </c>
      <c r="D18" s="91">
        <v>200</v>
      </c>
      <c r="E18" s="167"/>
      <c r="F18" s="168"/>
      <c r="G18" s="88" t="s">
        <v>16</v>
      </c>
      <c r="H18" s="80">
        <v>1</v>
      </c>
      <c r="I18" s="149">
        <f t="shared" si="0"/>
        <v>0.19199999999999998</v>
      </c>
      <c r="J18" s="127"/>
      <c r="K18" s="127"/>
      <c r="L18" s="127"/>
      <c r="M18" s="122"/>
      <c r="N18" s="123"/>
      <c r="O18">
        <f>E18*H18+J18*M18</f>
        <v>0</v>
      </c>
      <c r="P18">
        <f>B18/1000*D18/1000*O18*alapaino</f>
        <v>0</v>
      </c>
      <c r="Q18">
        <f>E18*B18/1000*D18/1000*H18+B18/1000*D18/1000*J18*M18</f>
        <v>0</v>
      </c>
    </row>
    <row r="19" spans="1:19" ht="17.25" customHeight="1" x14ac:dyDescent="0.25">
      <c r="A19" s="63"/>
      <c r="B19" s="105">
        <v>96</v>
      </c>
      <c r="C19" s="95" t="s">
        <v>15</v>
      </c>
      <c r="D19" s="89">
        <v>250</v>
      </c>
      <c r="E19" s="169"/>
      <c r="F19" s="170"/>
      <c r="G19" s="90" t="s">
        <v>16</v>
      </c>
      <c r="H19" s="83">
        <v>1</v>
      </c>
      <c r="I19" s="150">
        <f>B19/1000*D19/1000*alapaino*H19</f>
        <v>0.24</v>
      </c>
      <c r="J19" s="124"/>
      <c r="K19" s="124"/>
      <c r="L19" s="124"/>
      <c r="M19" s="125"/>
      <c r="N19" s="126"/>
    </row>
    <row r="20" spans="1:19" ht="17.25" customHeight="1" thickBot="1" x14ac:dyDescent="0.3">
      <c r="A20" s="117"/>
      <c r="B20" s="107">
        <v>96</v>
      </c>
      <c r="C20" s="97" t="s">
        <v>15</v>
      </c>
      <c r="D20" s="108">
        <v>300</v>
      </c>
      <c r="E20" s="171"/>
      <c r="F20" s="172"/>
      <c r="G20" s="98" t="s">
        <v>16</v>
      </c>
      <c r="H20" s="84">
        <v>1</v>
      </c>
      <c r="I20" s="151">
        <f t="shared" si="0"/>
        <v>0.28799999999999998</v>
      </c>
      <c r="J20" s="127"/>
      <c r="K20" s="127"/>
      <c r="L20" s="127"/>
      <c r="M20" s="122"/>
      <c r="N20" s="123"/>
      <c r="O20">
        <f>E20*H20+J20*M20</f>
        <v>0</v>
      </c>
      <c r="P20">
        <f>B20/1000*D20/1000*O20*alapaino</f>
        <v>0</v>
      </c>
      <c r="Q20">
        <f>E20*B20/1000*D20/1000*H20+B20/1000*D20/1000*J20*M20</f>
        <v>0</v>
      </c>
    </row>
    <row r="21" spans="1:19" ht="17.25" customHeight="1" x14ac:dyDescent="0.25">
      <c r="A21" s="62"/>
      <c r="B21" s="109">
        <v>120</v>
      </c>
      <c r="C21" s="110" t="s">
        <v>15</v>
      </c>
      <c r="D21" s="110">
        <v>150</v>
      </c>
      <c r="E21" s="165"/>
      <c r="F21" s="166"/>
      <c r="G21" s="61" t="s">
        <v>16</v>
      </c>
      <c r="H21" s="81">
        <v>1</v>
      </c>
      <c r="I21" s="148">
        <f t="shared" si="0"/>
        <v>0.18</v>
      </c>
      <c r="J21" s="124"/>
      <c r="K21" s="124"/>
      <c r="L21" s="124"/>
      <c r="M21" s="125"/>
      <c r="N21" s="126"/>
      <c r="O21">
        <f>E21*H21+J21*M21</f>
        <v>0</v>
      </c>
      <c r="P21">
        <f>B21/1000*D21/1000*O21*alapaino</f>
        <v>0</v>
      </c>
      <c r="Q21">
        <f>E21*B21/1000*D21/1000*H21+B21/1000*D21/1000*J21*M21</f>
        <v>0</v>
      </c>
    </row>
    <row r="22" spans="1:19" ht="17.25" customHeight="1" x14ac:dyDescent="0.25">
      <c r="A22" s="86"/>
      <c r="B22" s="104">
        <v>120</v>
      </c>
      <c r="C22" s="91" t="s">
        <v>15</v>
      </c>
      <c r="D22" s="91">
        <v>200</v>
      </c>
      <c r="E22" s="167"/>
      <c r="F22" s="168"/>
      <c r="G22" s="88" t="s">
        <v>16</v>
      </c>
      <c r="H22" s="80">
        <v>1</v>
      </c>
      <c r="I22" s="149">
        <f t="shared" si="0"/>
        <v>0.24</v>
      </c>
      <c r="J22" s="127"/>
      <c r="K22" s="127"/>
      <c r="L22" s="127"/>
      <c r="M22" s="122"/>
      <c r="N22" s="123"/>
      <c r="O22">
        <f>E22*H22+J22*M22</f>
        <v>0</v>
      </c>
      <c r="P22">
        <f>B22/1000*D22/1000*O22*alapaino</f>
        <v>0</v>
      </c>
      <c r="Q22">
        <f>E22*B22/1000*D22/1000*H22+B22/1000*D22/1000*J22*M22</f>
        <v>0</v>
      </c>
    </row>
    <row r="23" spans="1:19" ht="17.25" customHeight="1" x14ac:dyDescent="0.25">
      <c r="A23" s="113"/>
      <c r="B23" s="105">
        <v>120</v>
      </c>
      <c r="C23" s="89" t="s">
        <v>15</v>
      </c>
      <c r="D23" s="89">
        <v>250</v>
      </c>
      <c r="E23" s="169"/>
      <c r="F23" s="170"/>
      <c r="G23" s="90" t="s">
        <v>16</v>
      </c>
      <c r="H23" s="83">
        <v>1</v>
      </c>
      <c r="I23" s="150">
        <f t="shared" si="0"/>
        <v>0.3</v>
      </c>
      <c r="J23" s="124"/>
      <c r="K23" s="124"/>
      <c r="L23" s="124"/>
      <c r="M23" s="125"/>
      <c r="N23" s="126"/>
      <c r="O23">
        <f>E23*H23+J23*M23</f>
        <v>0</v>
      </c>
      <c r="P23">
        <f>B23/1000*D23/1000*O23*alapaino</f>
        <v>0</v>
      </c>
      <c r="Q23">
        <f>E23*B23/1000*D23/1000*H23+B23/1000*D23/1000*J23*M23</f>
        <v>0</v>
      </c>
    </row>
    <row r="24" spans="1:19" ht="17.25" customHeight="1" x14ac:dyDescent="0.25">
      <c r="A24" s="96"/>
      <c r="B24" s="104">
        <v>120</v>
      </c>
      <c r="C24" s="87" t="s">
        <v>15</v>
      </c>
      <c r="D24" s="91">
        <v>300</v>
      </c>
      <c r="E24" s="167"/>
      <c r="F24" s="168"/>
      <c r="G24" s="88" t="s">
        <v>16</v>
      </c>
      <c r="H24" s="80">
        <v>1</v>
      </c>
      <c r="I24" s="149">
        <f t="shared" si="0"/>
        <v>0.36</v>
      </c>
      <c r="J24" s="127"/>
      <c r="K24" s="127"/>
      <c r="L24" s="127"/>
      <c r="M24" s="122"/>
      <c r="N24" s="123"/>
      <c r="O24">
        <f>E24*H24+J24*M24</f>
        <v>0</v>
      </c>
      <c r="P24">
        <f>B24/1000*D24/1000*O24*alapaino</f>
        <v>0</v>
      </c>
      <c r="Q24">
        <f>E24*B24/1000*D24/1000*H24+B24/1000*D24/1000*J24*M24</f>
        <v>0</v>
      </c>
    </row>
    <row r="25" spans="1:19" ht="17.25" customHeight="1" thickBot="1" x14ac:dyDescent="0.3">
      <c r="A25" s="118"/>
      <c r="B25" s="106">
        <v>120</v>
      </c>
      <c r="C25" s="119" t="s">
        <v>15</v>
      </c>
      <c r="D25" s="92">
        <v>400</v>
      </c>
      <c r="E25" s="173"/>
      <c r="F25" s="174"/>
      <c r="G25" s="93" t="s">
        <v>16</v>
      </c>
      <c r="H25" s="82">
        <v>1</v>
      </c>
      <c r="I25" s="152">
        <f t="shared" si="0"/>
        <v>0.48</v>
      </c>
      <c r="J25" s="124"/>
      <c r="K25" s="124"/>
      <c r="L25" s="124"/>
      <c r="M25" s="125"/>
      <c r="N25" s="126"/>
      <c r="O25">
        <f>E25*H25+J25*M25</f>
        <v>0</v>
      </c>
      <c r="P25">
        <f>B25/1000*D25/1000*O25*alapaino</f>
        <v>0</v>
      </c>
      <c r="Q25">
        <f>E25*B25/1000*D25/1000*H25+B25/1000*D25/1000*J25*M25</f>
        <v>0</v>
      </c>
    </row>
    <row r="26" spans="1:19" ht="17.25" customHeight="1" x14ac:dyDescent="0.25">
      <c r="A26" s="114"/>
      <c r="B26" s="111">
        <v>144</v>
      </c>
      <c r="C26" s="77" t="s">
        <v>15</v>
      </c>
      <c r="D26" s="112">
        <v>150</v>
      </c>
      <c r="E26" s="175"/>
      <c r="F26" s="176"/>
      <c r="G26" s="85" t="s">
        <v>16</v>
      </c>
      <c r="H26" s="79">
        <v>1</v>
      </c>
      <c r="I26" s="153">
        <f t="shared" si="0"/>
        <v>0.21599999999999997</v>
      </c>
      <c r="J26" s="127"/>
      <c r="K26" s="127"/>
      <c r="L26" s="127"/>
      <c r="M26" s="122"/>
      <c r="N26" s="123"/>
      <c r="O26">
        <f>E26*H26+J26*M26</f>
        <v>0</v>
      </c>
      <c r="P26">
        <f>B26/1000*D26/1000*O26*alapaino</f>
        <v>0</v>
      </c>
      <c r="Q26">
        <f>E26*B26/1000*D26/1000*H26+B26/1000*D26/1000*J26*M26</f>
        <v>0</v>
      </c>
    </row>
    <row r="27" spans="1:19" ht="17.25" customHeight="1" x14ac:dyDescent="0.25">
      <c r="A27" s="94"/>
      <c r="B27" s="105">
        <v>144</v>
      </c>
      <c r="C27" s="95" t="s">
        <v>15</v>
      </c>
      <c r="D27" s="89">
        <v>200</v>
      </c>
      <c r="E27" s="169"/>
      <c r="F27" s="170"/>
      <c r="G27" s="90" t="s">
        <v>16</v>
      </c>
      <c r="H27" s="83">
        <v>1</v>
      </c>
      <c r="I27" s="150">
        <f t="shared" si="0"/>
        <v>0.28799999999999998</v>
      </c>
      <c r="J27" s="124"/>
      <c r="K27" s="124"/>
      <c r="L27" s="124"/>
      <c r="M27" s="125"/>
      <c r="N27" s="126"/>
      <c r="O27">
        <f>E27*H27+J27*M27</f>
        <v>0</v>
      </c>
      <c r="P27">
        <f>B27/1000*D27/1000*O27*alapaino</f>
        <v>0</v>
      </c>
      <c r="Q27">
        <f>E27*B27/1000*D27/1000*H27+B27/1000*D27/1000*J27*M27</f>
        <v>0</v>
      </c>
    </row>
    <row r="28" spans="1:19" ht="17.25" customHeight="1" x14ac:dyDescent="0.25">
      <c r="A28" s="96"/>
      <c r="B28" s="104">
        <v>144</v>
      </c>
      <c r="C28" s="87" t="s">
        <v>15</v>
      </c>
      <c r="D28" s="91">
        <v>250</v>
      </c>
      <c r="E28" s="167"/>
      <c r="F28" s="168"/>
      <c r="G28" s="88" t="s">
        <v>16</v>
      </c>
      <c r="H28" s="80">
        <v>1</v>
      </c>
      <c r="I28" s="149">
        <f t="shared" si="0"/>
        <v>0.36</v>
      </c>
      <c r="J28" s="127"/>
      <c r="K28" s="127"/>
      <c r="L28" s="127"/>
      <c r="M28" s="122"/>
      <c r="N28" s="123"/>
      <c r="O28">
        <f>E28*H28+J28*M28</f>
        <v>0</v>
      </c>
      <c r="P28">
        <f>B28/1000*D28/1000*O28*alapaino</f>
        <v>0</v>
      </c>
      <c r="Q28">
        <f>E28*B28/1000*D28/1000*H28+B28/1000*D28/1000*J28*M28</f>
        <v>0</v>
      </c>
      <c r="S28" s="22"/>
    </row>
    <row r="29" spans="1:19" ht="17.25" customHeight="1" x14ac:dyDescent="0.25">
      <c r="A29" s="94"/>
      <c r="B29" s="105">
        <v>144</v>
      </c>
      <c r="C29" s="95" t="s">
        <v>15</v>
      </c>
      <c r="D29" s="89">
        <v>300</v>
      </c>
      <c r="E29" s="169"/>
      <c r="F29" s="170"/>
      <c r="G29" s="90" t="s">
        <v>16</v>
      </c>
      <c r="H29" s="83">
        <v>1</v>
      </c>
      <c r="I29" s="150">
        <f t="shared" si="0"/>
        <v>0.43199999999999994</v>
      </c>
      <c r="J29" s="124"/>
      <c r="K29" s="124"/>
      <c r="L29" s="124"/>
      <c r="M29" s="125"/>
      <c r="N29" s="126"/>
      <c r="O29">
        <f>E29*H29+J29*M29</f>
        <v>0</v>
      </c>
      <c r="P29">
        <f>B29/1000*D29/1000*O29*alapaino</f>
        <v>0</v>
      </c>
      <c r="Q29">
        <f>E29*B29/1000*D29/1000*H29+B29/1000*D29/1000*J29*M29</f>
        <v>0</v>
      </c>
    </row>
    <row r="30" spans="1:19" ht="17.25" customHeight="1" thickBot="1" x14ac:dyDescent="0.3">
      <c r="A30" s="99"/>
      <c r="B30" s="107">
        <v>144</v>
      </c>
      <c r="C30" s="97" t="s">
        <v>15</v>
      </c>
      <c r="D30" s="108">
        <v>400</v>
      </c>
      <c r="E30" s="171"/>
      <c r="F30" s="172"/>
      <c r="G30" s="98" t="s">
        <v>16</v>
      </c>
      <c r="H30" s="84">
        <v>1</v>
      </c>
      <c r="I30" s="151">
        <f t="shared" si="0"/>
        <v>0.57599999999999996</v>
      </c>
      <c r="J30" s="127"/>
      <c r="K30" s="127"/>
      <c r="L30" s="127"/>
      <c r="M30" s="122"/>
      <c r="N30" s="123"/>
      <c r="O30">
        <f>E30*H30+J30*M30</f>
        <v>0</v>
      </c>
      <c r="P30">
        <f>B30/1000*D30/1000*O30*alapaino</f>
        <v>0</v>
      </c>
      <c r="Q30">
        <f>E30*B30/1000*D30/1000*H30+B30/1000*D30/1000*J30*M30</f>
        <v>0</v>
      </c>
    </row>
    <row r="31" spans="1:19" ht="17.25" customHeight="1" x14ac:dyDescent="0.25">
      <c r="A31" s="58"/>
      <c r="B31" s="109">
        <v>180</v>
      </c>
      <c r="C31" s="100" t="s">
        <v>15</v>
      </c>
      <c r="D31" s="110">
        <v>200</v>
      </c>
      <c r="E31" s="165"/>
      <c r="F31" s="166"/>
      <c r="G31" s="61" t="s">
        <v>16</v>
      </c>
      <c r="H31" s="81">
        <v>1</v>
      </c>
      <c r="I31" s="148">
        <f t="shared" ref="I31:I34" si="1">B31/1000*D31/1000*alapaino*H31</f>
        <v>0.36</v>
      </c>
      <c r="J31" s="127"/>
      <c r="K31" s="127"/>
      <c r="L31" s="127"/>
      <c r="M31" s="122"/>
      <c r="N31" s="123"/>
    </row>
    <row r="32" spans="1:19" ht="17.25" customHeight="1" x14ac:dyDescent="0.25">
      <c r="A32" s="96"/>
      <c r="B32" s="104">
        <v>180</v>
      </c>
      <c r="C32" s="87" t="s">
        <v>15</v>
      </c>
      <c r="D32" s="91">
        <v>250</v>
      </c>
      <c r="E32" s="167"/>
      <c r="F32" s="168"/>
      <c r="G32" s="88" t="s">
        <v>16</v>
      </c>
      <c r="H32" s="80">
        <v>1</v>
      </c>
      <c r="I32" s="149">
        <f t="shared" si="1"/>
        <v>0.44999999999999996</v>
      </c>
      <c r="J32" s="127"/>
      <c r="K32" s="127"/>
      <c r="L32" s="127"/>
      <c r="M32" s="122"/>
      <c r="N32" s="123"/>
    </row>
    <row r="33" spans="1:19" ht="17.25" customHeight="1" x14ac:dyDescent="0.25">
      <c r="A33" s="94"/>
      <c r="B33" s="105">
        <v>180</v>
      </c>
      <c r="C33" s="95" t="s">
        <v>15</v>
      </c>
      <c r="D33" s="89">
        <v>300</v>
      </c>
      <c r="E33" s="169"/>
      <c r="F33" s="170"/>
      <c r="G33" s="90" t="s">
        <v>16</v>
      </c>
      <c r="H33" s="83">
        <v>1</v>
      </c>
      <c r="I33" s="150">
        <f t="shared" si="1"/>
        <v>0.54</v>
      </c>
      <c r="J33" s="127"/>
      <c r="K33" s="127"/>
      <c r="L33" s="127"/>
      <c r="M33" s="122"/>
      <c r="N33" s="123"/>
    </row>
    <row r="34" spans="1:19" ht="17.25" customHeight="1" thickBot="1" x14ac:dyDescent="0.3">
      <c r="A34" s="99"/>
      <c r="B34" s="107">
        <v>180</v>
      </c>
      <c r="C34" s="97" t="s">
        <v>15</v>
      </c>
      <c r="D34" s="108">
        <v>400</v>
      </c>
      <c r="E34" s="171"/>
      <c r="F34" s="172"/>
      <c r="G34" s="98" t="s">
        <v>16</v>
      </c>
      <c r="H34" s="84">
        <v>1</v>
      </c>
      <c r="I34" s="151">
        <f t="shared" si="1"/>
        <v>0.72</v>
      </c>
      <c r="J34" s="127"/>
      <c r="K34" s="127"/>
      <c r="L34" s="127"/>
      <c r="M34" s="122"/>
      <c r="N34" s="123"/>
    </row>
    <row r="35" spans="1:19" ht="17.25" customHeight="1" x14ac:dyDescent="0.25">
      <c r="A35" s="58"/>
      <c r="B35" s="109">
        <v>240</v>
      </c>
      <c r="C35" s="100" t="s">
        <v>15</v>
      </c>
      <c r="D35" s="110">
        <v>200</v>
      </c>
      <c r="E35" s="165"/>
      <c r="F35" s="166"/>
      <c r="G35" s="61" t="s">
        <v>16</v>
      </c>
      <c r="H35" s="81">
        <v>1</v>
      </c>
      <c r="I35" s="148">
        <f t="shared" si="0"/>
        <v>0.48</v>
      </c>
      <c r="J35" s="124"/>
      <c r="K35" s="124"/>
      <c r="L35" s="124"/>
      <c r="M35" s="125"/>
      <c r="N35" s="126"/>
      <c r="O35">
        <f>E35*H35+J35*M35</f>
        <v>0</v>
      </c>
      <c r="P35">
        <f>B35/1000*D35/1000*O35*alapaino</f>
        <v>0</v>
      </c>
      <c r="Q35">
        <f>E35*B35/1000*D35/1000*H35+B35/1000*D35/1000*J35*M35</f>
        <v>0</v>
      </c>
    </row>
    <row r="36" spans="1:19" ht="17.25" customHeight="1" x14ac:dyDescent="0.25">
      <c r="A36" s="96"/>
      <c r="B36" s="104">
        <v>240</v>
      </c>
      <c r="C36" s="87" t="s">
        <v>15</v>
      </c>
      <c r="D36" s="91">
        <v>250</v>
      </c>
      <c r="E36" s="167"/>
      <c r="F36" s="168"/>
      <c r="G36" s="88" t="s">
        <v>16</v>
      </c>
      <c r="H36" s="80">
        <v>1</v>
      </c>
      <c r="I36" s="149">
        <f t="shared" si="0"/>
        <v>0.6</v>
      </c>
      <c r="J36" s="127"/>
      <c r="K36" s="127"/>
      <c r="L36" s="127"/>
      <c r="M36" s="122"/>
      <c r="N36" s="123"/>
      <c r="O36">
        <f>E36*H36+J36*M36</f>
        <v>0</v>
      </c>
      <c r="P36">
        <f>B36/1000*D36/1000*O36*alapaino</f>
        <v>0</v>
      </c>
      <c r="Q36">
        <f>E36*B36/1000*D36/1000*H36+B36/1000*D36/1000*J36*M36</f>
        <v>0</v>
      </c>
    </row>
    <row r="37" spans="1:19" ht="17.25" customHeight="1" x14ac:dyDescent="0.25">
      <c r="A37" s="94"/>
      <c r="B37" s="105">
        <v>240</v>
      </c>
      <c r="C37" s="95" t="s">
        <v>15</v>
      </c>
      <c r="D37" s="89">
        <v>300</v>
      </c>
      <c r="E37" s="169"/>
      <c r="F37" s="170"/>
      <c r="G37" s="90" t="s">
        <v>16</v>
      </c>
      <c r="H37" s="83">
        <v>1</v>
      </c>
      <c r="I37" s="150">
        <f t="shared" si="0"/>
        <v>0.72</v>
      </c>
      <c r="J37" s="124"/>
      <c r="K37" s="124"/>
      <c r="L37" s="124"/>
      <c r="M37" s="125"/>
      <c r="N37" s="126"/>
      <c r="O37">
        <f>E37*H37+J37*M37</f>
        <v>0</v>
      </c>
      <c r="P37">
        <f>B37/1000*D37/1000*O37*alapaino</f>
        <v>0</v>
      </c>
      <c r="Q37">
        <f>E37*B37/1000*D37/1000*H37+B37/1000*D37/1000*J37*M37</f>
        <v>0</v>
      </c>
    </row>
    <row r="38" spans="1:19" ht="17.25" customHeight="1" thickBot="1" x14ac:dyDescent="0.3">
      <c r="A38" s="99"/>
      <c r="B38" s="107">
        <v>240</v>
      </c>
      <c r="C38" s="97" t="s">
        <v>15</v>
      </c>
      <c r="D38" s="108">
        <v>400</v>
      </c>
      <c r="E38" s="171"/>
      <c r="F38" s="172"/>
      <c r="G38" s="98" t="s">
        <v>16</v>
      </c>
      <c r="H38" s="84">
        <v>1</v>
      </c>
      <c r="I38" s="151">
        <f t="shared" si="0"/>
        <v>0.96</v>
      </c>
      <c r="J38" s="127"/>
      <c r="K38" s="127"/>
      <c r="L38" s="127"/>
      <c r="M38" s="122"/>
      <c r="N38" s="123"/>
      <c r="O38">
        <f>E38*H38+J38*M38</f>
        <v>0</v>
      </c>
      <c r="P38">
        <f>B38/1000*D38/1000*O38*alapaino</f>
        <v>0</v>
      </c>
      <c r="Q38">
        <f>E38*B38/1000*D38/1000*H38+B38/1000*D38/1000*J38*M38</f>
        <v>0</v>
      </c>
    </row>
    <row r="39" spans="1:19" ht="17.25" customHeight="1" x14ac:dyDescent="0.25">
      <c r="A39" s="58"/>
      <c r="B39" s="109"/>
      <c r="C39" s="100"/>
      <c r="D39" s="110"/>
      <c r="E39" s="165"/>
      <c r="F39" s="166"/>
      <c r="G39" s="61"/>
      <c r="H39" s="81"/>
      <c r="I39" s="148"/>
      <c r="J39" s="124"/>
      <c r="K39" s="124"/>
      <c r="L39" s="124"/>
      <c r="M39" s="125"/>
      <c r="N39" s="126"/>
      <c r="O39">
        <f>E39*H39+J39*M39</f>
        <v>0</v>
      </c>
      <c r="P39">
        <f>B39/1000*D39/1000*O39*alapaino</f>
        <v>0</v>
      </c>
      <c r="Q39">
        <f>E39*B39/1000*D39/1000*H39+B39/1000*D39/1000*J39*M39</f>
        <v>0</v>
      </c>
    </row>
    <row r="40" spans="1:19" ht="17.25" customHeight="1" x14ac:dyDescent="0.25">
      <c r="A40" s="96"/>
      <c r="B40" s="104"/>
      <c r="C40" s="87"/>
      <c r="D40" s="91"/>
      <c r="E40" s="167"/>
      <c r="F40" s="168"/>
      <c r="G40" s="88"/>
      <c r="H40" s="80"/>
      <c r="I40" s="149"/>
      <c r="J40" s="127"/>
      <c r="K40" s="127"/>
      <c r="L40" s="127"/>
      <c r="M40" s="122"/>
      <c r="N40" s="123"/>
      <c r="O40">
        <f>E40*H40+J40*M40</f>
        <v>0</v>
      </c>
      <c r="P40">
        <f>B40/1000*D40/1000*O40*alapaino</f>
        <v>0</v>
      </c>
      <c r="Q40">
        <f>E40*B40/1000*D40/1000*H40+B40/1000*D40/1000*J40*M40</f>
        <v>0</v>
      </c>
    </row>
    <row r="41" spans="1:19" ht="17.25" customHeight="1" x14ac:dyDescent="0.25">
      <c r="A41" s="94"/>
      <c r="B41" s="105"/>
      <c r="C41" s="95"/>
      <c r="D41" s="89"/>
      <c r="E41" s="169"/>
      <c r="F41" s="170"/>
      <c r="G41" s="90"/>
      <c r="H41" s="83"/>
      <c r="I41" s="150"/>
      <c r="J41" s="124"/>
      <c r="K41" s="124"/>
      <c r="L41" s="124"/>
      <c r="M41" s="125"/>
      <c r="N41" s="126"/>
      <c r="O41">
        <f>E41*H41+J41*M41</f>
        <v>0</v>
      </c>
      <c r="P41">
        <f>B41/1000*D41/1000*O41*alapaino</f>
        <v>0</v>
      </c>
      <c r="Q41">
        <f>E41*B41/1000*D41/1000*H41+B41/1000*D41/1000*J41*M41</f>
        <v>0</v>
      </c>
    </row>
    <row r="42" spans="1:19" ht="17.25" customHeight="1" thickBot="1" x14ac:dyDescent="0.3">
      <c r="A42" s="99"/>
      <c r="B42" s="107"/>
      <c r="C42" s="97"/>
      <c r="D42" s="108"/>
      <c r="E42" s="171"/>
      <c r="F42" s="172"/>
      <c r="G42" s="98"/>
      <c r="H42" s="84"/>
      <c r="I42" s="151"/>
      <c r="J42" s="128"/>
      <c r="K42" s="128"/>
      <c r="L42" s="128"/>
      <c r="M42" s="129"/>
      <c r="N42" s="130"/>
      <c r="O42">
        <f>E42*H42+J42*M42</f>
        <v>0</v>
      </c>
      <c r="P42">
        <f>B42/1000*D42/1000*O42*alapaino</f>
        <v>0</v>
      </c>
      <c r="Q42">
        <f>E42*B42/1000*D42/1000*H42+B42/1000*D42/1000*J42*M42</f>
        <v>0</v>
      </c>
    </row>
    <row r="43" spans="1:19" ht="16.5" thickBot="1" x14ac:dyDescent="0.3">
      <c r="A43" s="72"/>
      <c r="B43" s="73"/>
      <c r="C43" s="74"/>
      <c r="D43" s="73"/>
      <c r="E43" s="177">
        <f>SUM(E15:E42)</f>
        <v>0</v>
      </c>
      <c r="F43" s="177">
        <f>SUM(F15:F42)</f>
        <v>0</v>
      </c>
      <c r="G43" s="75"/>
      <c r="H43" s="75"/>
      <c r="I43" s="75"/>
      <c r="J43" s="75"/>
      <c r="K43" s="75"/>
      <c r="L43" s="75"/>
      <c r="M43" s="75"/>
      <c r="N43" s="76"/>
      <c r="O43">
        <f>SUM(O16:O42)</f>
        <v>0</v>
      </c>
      <c r="P43">
        <f>SUM(P16:P42)</f>
        <v>0</v>
      </c>
      <c r="Q43">
        <f>SUM(Q16:Q42)</f>
        <v>0</v>
      </c>
    </row>
    <row r="44" spans="1:19" ht="13.5" thickBot="1" x14ac:dyDescent="0.25">
      <c r="B44" s="45"/>
      <c r="C44" s="22"/>
      <c r="D44" s="45"/>
      <c r="E44" s="22"/>
      <c r="F44" s="22"/>
      <c r="G44" s="22"/>
      <c r="H44" s="22"/>
      <c r="I44" s="22"/>
      <c r="J44" s="22"/>
      <c r="K44" s="22"/>
      <c r="L44" s="22"/>
      <c r="M44" s="22"/>
      <c r="N44" s="22"/>
      <c r="S44" s="22"/>
    </row>
    <row r="45" spans="1:19" x14ac:dyDescent="0.2">
      <c r="A45" s="22"/>
      <c r="E45" s="51" t="s">
        <v>1</v>
      </c>
      <c r="F45" s="159">
        <f>ltktilattukg+lavatilattukg</f>
        <v>0</v>
      </c>
      <c r="G45" s="53" t="s">
        <v>2</v>
      </c>
      <c r="H45" s="51" t="s">
        <v>3</v>
      </c>
      <c r="I45" s="52"/>
      <c r="J45" s="154">
        <f>ltktoimitettukg+lavatoimitettukg</f>
        <v>0</v>
      </c>
      <c r="K45" s="155" t="s">
        <v>2</v>
      </c>
      <c r="L45" s="57"/>
      <c r="M45" s="57"/>
      <c r="N45" s="157" t="str">
        <f>G45</f>
        <v>Kg</v>
      </c>
    </row>
    <row r="46" spans="1:19" ht="15" thickBot="1" x14ac:dyDescent="0.25">
      <c r="E46" s="54"/>
      <c r="F46" s="161">
        <f>ltktilattum2+lavatilattum2</f>
        <v>0</v>
      </c>
      <c r="G46" s="56" t="s">
        <v>4</v>
      </c>
      <c r="H46" s="54"/>
      <c r="I46" s="55"/>
      <c r="J46" s="160">
        <f>ltktoimitettum2+lavatoimitettum2</f>
        <v>0</v>
      </c>
      <c r="K46" s="156" t="s">
        <v>4</v>
      </c>
      <c r="L46" s="115"/>
      <c r="M46" s="115"/>
      <c r="N46" s="158" t="str">
        <f>G46</f>
        <v>m2</v>
      </c>
    </row>
    <row r="48" spans="1:19" x14ac:dyDescent="0.2">
      <c r="B48" s="48" t="s">
        <v>21</v>
      </c>
      <c r="C48" s="48"/>
      <c r="D48" s="45"/>
      <c r="E48" s="45"/>
      <c r="F48" s="45"/>
      <c r="G48" s="49"/>
      <c r="I48" s="22"/>
      <c r="J48" s="22"/>
      <c r="K48" s="47"/>
      <c r="L48" s="45"/>
      <c r="M48" s="45"/>
      <c r="N48" s="22"/>
      <c r="O48" s="22"/>
    </row>
    <row r="49" spans="1:13" x14ac:dyDescent="0.2">
      <c r="A49" s="22"/>
      <c r="E49" s="46"/>
      <c r="F49" s="46"/>
      <c r="G49" s="46"/>
      <c r="K49" s="46"/>
      <c r="L49" s="46"/>
      <c r="M49" s="46"/>
    </row>
    <row r="50" spans="1:13" x14ac:dyDescent="0.2">
      <c r="F50" s="46"/>
      <c r="G50" s="46"/>
      <c r="K50" s="46"/>
      <c r="L50" s="46"/>
      <c r="M50" s="46"/>
    </row>
    <row r="51" spans="1:13" x14ac:dyDescent="0.2">
      <c r="E51" s="46"/>
      <c r="F51" s="46"/>
      <c r="G51" s="46"/>
      <c r="K51" s="46"/>
      <c r="L51" s="46"/>
      <c r="M51" s="46"/>
    </row>
  </sheetData>
  <sheetProtection selectLockedCells="1" selectUnlockedCells="1"/>
  <pageMargins left="0.59055118110236227" right="0.23622047244094491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Box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8</xdr:row>
                    <xdr:rowOff>133350</xdr:rowOff>
                  </from>
                  <to>
                    <xdr:col>13</xdr:col>
                    <xdr:colOff>257175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13</xdr:col>
                    <xdr:colOff>66675</xdr:colOff>
                    <xdr:row>9</xdr:row>
                    <xdr:rowOff>152400</xdr:rowOff>
                  </from>
                  <to>
                    <xdr:col>13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58B5-7449-4CC0-9B53-7FA74F42C096}">
  <dimension ref="A1:L46"/>
  <sheetViews>
    <sheetView zoomScale="125" zoomScaleNormal="125" workbookViewId="0">
      <selection activeCell="D10" sqref="D10"/>
    </sheetView>
  </sheetViews>
  <sheetFormatPr defaultColWidth="11.5703125" defaultRowHeight="12.75" x14ac:dyDescent="0.2"/>
  <cols>
    <col min="1" max="1" width="10.140625" customWidth="1"/>
    <col min="2" max="2" width="8.7109375" customWidth="1"/>
    <col min="3" max="3" width="9.85546875" bestFit="1" customWidth="1"/>
    <col min="4" max="4" width="9.85546875" customWidth="1"/>
    <col min="7" max="7" width="10" customWidth="1"/>
    <col min="8" max="8" width="10.42578125" customWidth="1"/>
    <col min="9" max="10" width="9.7109375" customWidth="1"/>
    <col min="11" max="11" width="10.85546875" customWidth="1"/>
  </cols>
  <sheetData>
    <row r="1" spans="1:12" x14ac:dyDescent="0.2">
      <c r="A1" t="s">
        <v>5</v>
      </c>
    </row>
    <row r="2" spans="1:12" x14ac:dyDescent="0.2">
      <c r="E2" s="23" t="s">
        <v>6</v>
      </c>
      <c r="F2" s="23"/>
      <c r="G2" s="24"/>
      <c r="H2" s="24"/>
      <c r="I2" s="25" t="s">
        <v>7</v>
      </c>
      <c r="J2" s="25"/>
      <c r="K2" s="26"/>
      <c r="L2" s="26"/>
    </row>
    <row r="3" spans="1:12" x14ac:dyDescent="0.2">
      <c r="A3" s="27" t="s">
        <v>8</v>
      </c>
      <c r="B3" s="28">
        <v>85</v>
      </c>
      <c r="C3" s="29" t="s">
        <v>9</v>
      </c>
      <c r="E3" s="30" t="s">
        <v>1</v>
      </c>
      <c r="F3" s="23" t="str">
        <f>E3</f>
        <v>Tilattu</v>
      </c>
      <c r="G3" s="23" t="s">
        <v>3</v>
      </c>
      <c r="H3" s="23" t="str">
        <f>G3</f>
        <v>Toimitettu</v>
      </c>
      <c r="I3" s="31" t="str">
        <f>E3</f>
        <v>Tilattu</v>
      </c>
      <c r="J3" s="31" t="str">
        <f>F3</f>
        <v>Tilattu</v>
      </c>
      <c r="K3" s="31" t="str">
        <f>G3</f>
        <v>Toimitettu</v>
      </c>
      <c r="L3" s="31" t="str">
        <f>H3</f>
        <v>Toimitettu</v>
      </c>
    </row>
    <row r="4" spans="1:12" x14ac:dyDescent="0.2">
      <c r="A4" s="5" t="s">
        <v>10</v>
      </c>
      <c r="B4" s="5" t="s">
        <v>11</v>
      </c>
      <c r="C4" s="5" t="s">
        <v>12</v>
      </c>
      <c r="D4" s="5" t="s">
        <v>13</v>
      </c>
      <c r="E4" s="32" t="s">
        <v>14</v>
      </c>
      <c r="F4" s="46" t="s">
        <v>38</v>
      </c>
      <c r="G4" s="32" t="str">
        <f t="shared" ref="G4:L4" si="0">E4</f>
        <v>Kg yht</v>
      </c>
      <c r="H4" s="32" t="str">
        <f t="shared" si="0"/>
        <v>m2 yht</v>
      </c>
      <c r="I4" s="32" t="str">
        <f t="shared" si="0"/>
        <v>Kg yht</v>
      </c>
      <c r="J4" s="32" t="str">
        <f t="shared" si="0"/>
        <v>m2 yht</v>
      </c>
      <c r="K4" s="32" t="str">
        <f t="shared" si="0"/>
        <v>Kg yht</v>
      </c>
      <c r="L4" s="32" t="str">
        <f t="shared" si="0"/>
        <v>m2 yht</v>
      </c>
    </row>
    <row r="5" spans="1:12" x14ac:dyDescent="0.2">
      <c r="A5" s="33">
        <f>Tilaus!B15</f>
        <v>48</v>
      </c>
      <c r="B5" s="33">
        <f>Tilaus!D15</f>
        <v>125</v>
      </c>
      <c r="C5" s="34">
        <f>(A5*B5)/1000000</f>
        <v>6.0000000000000001E-3</v>
      </c>
      <c r="D5" s="35">
        <f>C5*$B$3</f>
        <v>0.51</v>
      </c>
      <c r="E5" s="22">
        <f>Tilaus!E15*Tilaus!I15</f>
        <v>0</v>
      </c>
      <c r="F5" s="36">
        <f>Tilaus!E15*C5*10</f>
        <v>0</v>
      </c>
      <c r="G5" s="22">
        <f>Tilaus!F15*Tilaus!I15</f>
        <v>0</v>
      </c>
      <c r="H5" s="36">
        <f>Tilaus!F15*C5*10</f>
        <v>0</v>
      </c>
      <c r="I5" s="22">
        <f>Tilaus!J15*Tilaus!N15</f>
        <v>0</v>
      </c>
      <c r="J5" s="22">
        <f>Tilaus!J15*C5*10</f>
        <v>0</v>
      </c>
      <c r="K5" s="22">
        <f>Tilaus!K15*Tilaus!N15</f>
        <v>0</v>
      </c>
      <c r="L5" s="36">
        <f>Tilaus!K15*C5*10</f>
        <v>0</v>
      </c>
    </row>
    <row r="6" spans="1:12" s="22" customFormat="1" x14ac:dyDescent="0.2">
      <c r="A6" s="33">
        <f>Tilaus!B16</f>
        <v>60</v>
      </c>
      <c r="B6" s="33">
        <f>Tilaus!D16</f>
        <v>150</v>
      </c>
      <c r="C6" s="34">
        <f>(A6*B6)/1000000</f>
        <v>8.9999999999999993E-3</v>
      </c>
      <c r="D6" s="35">
        <f>C6*$B$3</f>
        <v>0.7649999999999999</v>
      </c>
      <c r="E6" s="22">
        <f>Tilaus!E16*Tilaus!I16</f>
        <v>0</v>
      </c>
      <c r="F6" s="36">
        <f>Tilaus!E16*C6*10</f>
        <v>0</v>
      </c>
      <c r="G6" s="22">
        <f>Tilaus!F16*Tilaus!I16</f>
        <v>0</v>
      </c>
      <c r="H6" s="36">
        <f>Tilaus!F16*C6*10</f>
        <v>0</v>
      </c>
      <c r="I6" s="22">
        <f>Tilaus!J16*Tilaus!N16</f>
        <v>0</v>
      </c>
      <c r="J6" s="22">
        <f>Tilaus!J16*C6*10</f>
        <v>0</v>
      </c>
      <c r="K6" s="22">
        <f>Tilaus!K16*Tilaus!N16</f>
        <v>0</v>
      </c>
      <c r="L6" s="36">
        <f>Tilaus!K16*C6*10</f>
        <v>0</v>
      </c>
    </row>
    <row r="7" spans="1:12" x14ac:dyDescent="0.2">
      <c r="A7" s="33">
        <f>Tilaus!B17</f>
        <v>96</v>
      </c>
      <c r="B7" s="33">
        <f>Tilaus!D17</f>
        <v>150</v>
      </c>
      <c r="C7" s="34">
        <f t="shared" ref="C7:C32" si="1">(A7*B7)/1000000</f>
        <v>1.44E-2</v>
      </c>
      <c r="D7" s="35">
        <f t="shared" ref="D7:D32" si="2">C7*$B$3</f>
        <v>1.224</v>
      </c>
      <c r="E7" s="22">
        <f>Tilaus!E17*Tilaus!I17</f>
        <v>0</v>
      </c>
      <c r="F7" s="36">
        <f>Tilaus!E17*C7*10</f>
        <v>0</v>
      </c>
      <c r="G7" s="22">
        <f>Tilaus!F17*Tilaus!I17</f>
        <v>0</v>
      </c>
      <c r="H7" s="36">
        <f>Tilaus!F17*C7*10</f>
        <v>0</v>
      </c>
      <c r="I7" s="22">
        <f>Tilaus!J17*Tilaus!N17</f>
        <v>0</v>
      </c>
      <c r="J7" s="22">
        <f>Tilaus!J17*C7*10</f>
        <v>0</v>
      </c>
      <c r="K7" s="22">
        <f>Tilaus!K17*Tilaus!N17</f>
        <v>0</v>
      </c>
      <c r="L7" s="36">
        <f>Tilaus!K17*C7*10</f>
        <v>0</v>
      </c>
    </row>
    <row r="8" spans="1:12" x14ac:dyDescent="0.2">
      <c r="A8" s="33">
        <f>Tilaus!B18</f>
        <v>96</v>
      </c>
      <c r="B8" s="33">
        <f>Tilaus!D18</f>
        <v>200</v>
      </c>
      <c r="C8" s="34">
        <f t="shared" si="1"/>
        <v>1.9199999999999998E-2</v>
      </c>
      <c r="D8" s="35">
        <f t="shared" si="2"/>
        <v>1.6319999999999999</v>
      </c>
      <c r="E8" s="22">
        <f>Tilaus!E18*Tilaus!I18</f>
        <v>0</v>
      </c>
      <c r="F8" s="36">
        <f>Tilaus!E18*C8*10</f>
        <v>0</v>
      </c>
      <c r="G8" s="22">
        <f>Tilaus!F18*Tilaus!I18</f>
        <v>0</v>
      </c>
      <c r="H8" s="36">
        <f>Tilaus!F18*C8*10</f>
        <v>0</v>
      </c>
      <c r="I8" s="22">
        <f>Tilaus!J18*Tilaus!N18</f>
        <v>0</v>
      </c>
      <c r="J8" s="22">
        <f>Tilaus!J18*C8*10</f>
        <v>0</v>
      </c>
      <c r="K8" s="22">
        <f>Tilaus!K18*Tilaus!N18</f>
        <v>0</v>
      </c>
      <c r="L8" s="36">
        <f>Tilaus!K18*C8*10</f>
        <v>0</v>
      </c>
    </row>
    <row r="9" spans="1:12" x14ac:dyDescent="0.2">
      <c r="A9" s="33">
        <f>Tilaus!B19</f>
        <v>96</v>
      </c>
      <c r="B9" s="33">
        <f>Tilaus!D19</f>
        <v>250</v>
      </c>
      <c r="C9" s="34">
        <f t="shared" si="1"/>
        <v>2.4E-2</v>
      </c>
      <c r="D9" s="35">
        <f t="shared" si="2"/>
        <v>2.04</v>
      </c>
      <c r="E9" s="22">
        <f>Tilaus!E19*Tilaus!I19</f>
        <v>0</v>
      </c>
      <c r="F9" s="36">
        <f>Tilaus!E19*C9*10</f>
        <v>0</v>
      </c>
      <c r="G9" s="22">
        <f>Tilaus!F19*Tilaus!I19</f>
        <v>0</v>
      </c>
      <c r="H9" s="36">
        <f>Tilaus!F19*C9*10</f>
        <v>0</v>
      </c>
      <c r="I9" s="22">
        <f>Tilaus!J19*Tilaus!N19</f>
        <v>0</v>
      </c>
      <c r="J9" s="22">
        <f>Tilaus!J19*C9*10</f>
        <v>0</v>
      </c>
      <c r="K9" s="22">
        <f>Tilaus!K19*Tilaus!N19</f>
        <v>0</v>
      </c>
      <c r="L9" s="36">
        <f>Tilaus!K19*C9*10</f>
        <v>0</v>
      </c>
    </row>
    <row r="10" spans="1:12" x14ac:dyDescent="0.2">
      <c r="A10" s="33">
        <f>Tilaus!B20</f>
        <v>96</v>
      </c>
      <c r="B10" s="33">
        <f>Tilaus!D20</f>
        <v>300</v>
      </c>
      <c r="C10" s="34">
        <f t="shared" si="1"/>
        <v>2.8799999999999999E-2</v>
      </c>
      <c r="D10" s="35">
        <f t="shared" si="2"/>
        <v>2.448</v>
      </c>
      <c r="E10" s="22">
        <f>Tilaus!E20*Tilaus!I20</f>
        <v>0</v>
      </c>
      <c r="F10" s="36">
        <f>Tilaus!E20*C10*10</f>
        <v>0</v>
      </c>
      <c r="G10" s="22">
        <f>Tilaus!F20*Tilaus!I20</f>
        <v>0</v>
      </c>
      <c r="H10" s="36">
        <f>Tilaus!F20*C10*10</f>
        <v>0</v>
      </c>
      <c r="I10" s="22">
        <f>Tilaus!J20*Tilaus!N20</f>
        <v>0</v>
      </c>
      <c r="J10" s="22">
        <f>Tilaus!J20*C10*10</f>
        <v>0</v>
      </c>
      <c r="K10" s="22">
        <f>Tilaus!K20*Tilaus!N20</f>
        <v>0</v>
      </c>
      <c r="L10" s="36">
        <f>Tilaus!K20*C10*10</f>
        <v>0</v>
      </c>
    </row>
    <row r="11" spans="1:12" s="38" customFormat="1" x14ac:dyDescent="0.2">
      <c r="A11" s="33">
        <f>Tilaus!B21</f>
        <v>120</v>
      </c>
      <c r="B11" s="33">
        <f>Tilaus!D21</f>
        <v>150</v>
      </c>
      <c r="C11" s="34">
        <f t="shared" si="1"/>
        <v>1.7999999999999999E-2</v>
      </c>
      <c r="D11" s="35">
        <f t="shared" si="2"/>
        <v>1.5299999999999998</v>
      </c>
      <c r="E11" s="22">
        <f>Tilaus!E21*Tilaus!I21</f>
        <v>0</v>
      </c>
      <c r="F11" s="36">
        <f>Tilaus!E21*C11*10</f>
        <v>0</v>
      </c>
      <c r="G11" s="22">
        <f>Tilaus!F21*Tilaus!I21</f>
        <v>0</v>
      </c>
      <c r="H11" s="36">
        <f>Tilaus!F21*C11*10</f>
        <v>0</v>
      </c>
      <c r="I11" s="22">
        <f>Tilaus!J21*Tilaus!N21</f>
        <v>0</v>
      </c>
      <c r="J11" s="22">
        <f>Tilaus!J21*C11*10</f>
        <v>0</v>
      </c>
      <c r="K11" s="22">
        <f>Tilaus!K21*Tilaus!N21</f>
        <v>0</v>
      </c>
      <c r="L11" s="36">
        <f>Tilaus!K21*C11*10</f>
        <v>0</v>
      </c>
    </row>
    <row r="12" spans="1:12" x14ac:dyDescent="0.2">
      <c r="A12" s="33">
        <f>Tilaus!B22</f>
        <v>120</v>
      </c>
      <c r="B12" s="33">
        <f>Tilaus!D22</f>
        <v>200</v>
      </c>
      <c r="C12" s="34">
        <f t="shared" si="1"/>
        <v>2.4E-2</v>
      </c>
      <c r="D12" s="35">
        <f t="shared" si="2"/>
        <v>2.04</v>
      </c>
      <c r="E12" s="22">
        <f>Tilaus!E22*Tilaus!I22</f>
        <v>0</v>
      </c>
      <c r="F12" s="36">
        <f>Tilaus!E22*C12*10</f>
        <v>0</v>
      </c>
      <c r="G12" s="22">
        <f>Tilaus!F22*Tilaus!I22</f>
        <v>0</v>
      </c>
      <c r="H12" s="36">
        <f>Tilaus!F22*C12*10</f>
        <v>0</v>
      </c>
      <c r="I12" s="22">
        <f>Tilaus!J22*Tilaus!N22</f>
        <v>0</v>
      </c>
      <c r="J12" s="22">
        <f>Tilaus!J22*C12*10</f>
        <v>0</v>
      </c>
      <c r="K12" s="22">
        <f>Tilaus!K22*Tilaus!N22</f>
        <v>0</v>
      </c>
      <c r="L12" s="36">
        <f>Tilaus!K22*C12*10</f>
        <v>0</v>
      </c>
    </row>
    <row r="13" spans="1:12" x14ac:dyDescent="0.2">
      <c r="A13" s="33">
        <f>Tilaus!B23</f>
        <v>120</v>
      </c>
      <c r="B13" s="33">
        <f>Tilaus!D23</f>
        <v>250</v>
      </c>
      <c r="C13" s="34">
        <f t="shared" si="1"/>
        <v>0.03</v>
      </c>
      <c r="D13" s="35">
        <f t="shared" si="2"/>
        <v>2.5499999999999998</v>
      </c>
      <c r="E13" s="22">
        <f>Tilaus!E23*Tilaus!I23</f>
        <v>0</v>
      </c>
      <c r="F13" s="36">
        <f>Tilaus!E23*C13*10</f>
        <v>0</v>
      </c>
      <c r="G13" s="22">
        <f>Tilaus!F23*Tilaus!I23</f>
        <v>0</v>
      </c>
      <c r="H13" s="36">
        <f>Tilaus!F23*C13*10</f>
        <v>0</v>
      </c>
      <c r="I13" s="22">
        <f>Tilaus!J23*Tilaus!N23</f>
        <v>0</v>
      </c>
      <c r="J13" s="22">
        <f>Tilaus!J23*C13*10</f>
        <v>0</v>
      </c>
      <c r="K13" s="22">
        <f>Tilaus!K23*Tilaus!N23</f>
        <v>0</v>
      </c>
      <c r="L13" s="36">
        <f>Tilaus!K23*C13*10</f>
        <v>0</v>
      </c>
    </row>
    <row r="14" spans="1:12" s="38" customFormat="1" x14ac:dyDescent="0.2">
      <c r="A14" s="33">
        <f>Tilaus!B24</f>
        <v>120</v>
      </c>
      <c r="B14" s="33">
        <f>Tilaus!D24</f>
        <v>300</v>
      </c>
      <c r="C14" s="34">
        <f t="shared" si="1"/>
        <v>3.5999999999999997E-2</v>
      </c>
      <c r="D14" s="35">
        <f t="shared" si="2"/>
        <v>3.0599999999999996</v>
      </c>
      <c r="E14" s="22">
        <f>Tilaus!E24*Tilaus!I24</f>
        <v>0</v>
      </c>
      <c r="F14" s="36">
        <f>Tilaus!E24*C14*10</f>
        <v>0</v>
      </c>
      <c r="G14" s="22">
        <f>Tilaus!F24*Tilaus!I24</f>
        <v>0</v>
      </c>
      <c r="H14" s="36">
        <f>Tilaus!F24*C14*10</f>
        <v>0</v>
      </c>
      <c r="I14" s="22">
        <f>Tilaus!J24*Tilaus!N24</f>
        <v>0</v>
      </c>
      <c r="J14" s="22">
        <f>Tilaus!J24*C14*10</f>
        <v>0</v>
      </c>
      <c r="K14" s="22">
        <f>Tilaus!K24*Tilaus!N24</f>
        <v>0</v>
      </c>
      <c r="L14" s="36">
        <f>Tilaus!K24*C14*10</f>
        <v>0</v>
      </c>
    </row>
    <row r="15" spans="1:12" x14ac:dyDescent="0.2">
      <c r="A15" s="33">
        <f>Tilaus!B25</f>
        <v>120</v>
      </c>
      <c r="B15" s="33">
        <f>Tilaus!D25</f>
        <v>400</v>
      </c>
      <c r="C15" s="34">
        <f t="shared" si="1"/>
        <v>4.8000000000000001E-2</v>
      </c>
      <c r="D15" s="35">
        <f t="shared" si="2"/>
        <v>4.08</v>
      </c>
      <c r="E15" s="22">
        <f>Tilaus!E25*Tilaus!I25</f>
        <v>0</v>
      </c>
      <c r="F15" s="36">
        <f>Tilaus!E25*C15*10</f>
        <v>0</v>
      </c>
      <c r="G15" s="22">
        <f>Tilaus!F25*Tilaus!I25</f>
        <v>0</v>
      </c>
      <c r="H15" s="36">
        <f>Tilaus!F25*C15*10</f>
        <v>0</v>
      </c>
      <c r="I15" s="22">
        <f>Tilaus!J25*Tilaus!N25</f>
        <v>0</v>
      </c>
      <c r="J15" s="22">
        <f>Tilaus!J25*C15*10</f>
        <v>0</v>
      </c>
      <c r="K15" s="22">
        <f>Tilaus!K25*Tilaus!N25</f>
        <v>0</v>
      </c>
      <c r="L15" s="36">
        <f>Tilaus!K25*C15*10</f>
        <v>0</v>
      </c>
    </row>
    <row r="16" spans="1:12" x14ac:dyDescent="0.2">
      <c r="A16" s="33">
        <f>Tilaus!B26</f>
        <v>144</v>
      </c>
      <c r="B16" s="33">
        <f>Tilaus!D26</f>
        <v>150</v>
      </c>
      <c r="C16" s="34">
        <f t="shared" si="1"/>
        <v>2.1600000000000001E-2</v>
      </c>
      <c r="D16" s="35">
        <f t="shared" si="2"/>
        <v>1.8360000000000001</v>
      </c>
      <c r="E16" s="22">
        <f>Tilaus!E26*Tilaus!I26</f>
        <v>0</v>
      </c>
      <c r="F16" s="36">
        <f>Tilaus!E26*C16*10</f>
        <v>0</v>
      </c>
      <c r="G16" s="22">
        <f>Tilaus!F26*Tilaus!I26</f>
        <v>0</v>
      </c>
      <c r="H16" s="36">
        <f>Tilaus!F26*C16*10</f>
        <v>0</v>
      </c>
      <c r="I16" s="22">
        <f>Tilaus!J26*Tilaus!N26</f>
        <v>0</v>
      </c>
      <c r="J16" s="22">
        <f>Tilaus!J26*C16*10</f>
        <v>0</v>
      </c>
      <c r="K16" s="22">
        <f>Tilaus!K26*Tilaus!N26</f>
        <v>0</v>
      </c>
      <c r="L16" s="36">
        <f>Tilaus!K26*C16*10</f>
        <v>0</v>
      </c>
    </row>
    <row r="17" spans="1:12" x14ac:dyDescent="0.2">
      <c r="A17" s="33">
        <f>Tilaus!B27</f>
        <v>144</v>
      </c>
      <c r="B17" s="33">
        <f>Tilaus!D27</f>
        <v>200</v>
      </c>
      <c r="C17" s="34">
        <f t="shared" si="1"/>
        <v>2.8799999999999999E-2</v>
      </c>
      <c r="D17" s="35">
        <f t="shared" si="2"/>
        <v>2.448</v>
      </c>
      <c r="E17" s="22">
        <f>Tilaus!E27*Tilaus!I27</f>
        <v>0</v>
      </c>
      <c r="F17" s="36">
        <f>Tilaus!E27*C17*10</f>
        <v>0</v>
      </c>
      <c r="G17" s="22">
        <f>Tilaus!F27*Tilaus!I27</f>
        <v>0</v>
      </c>
      <c r="H17" s="36">
        <f>Tilaus!F27*C17*10</f>
        <v>0</v>
      </c>
      <c r="I17" s="22">
        <f>Tilaus!J27*Tilaus!N27</f>
        <v>0</v>
      </c>
      <c r="J17" s="22">
        <f>Tilaus!J27*C17*10</f>
        <v>0</v>
      </c>
      <c r="K17" s="22">
        <f>Tilaus!K27*Tilaus!N27</f>
        <v>0</v>
      </c>
      <c r="L17" s="36">
        <f>Tilaus!K27*C17*10</f>
        <v>0</v>
      </c>
    </row>
    <row r="18" spans="1:12" x14ac:dyDescent="0.2">
      <c r="A18" s="33">
        <f>Tilaus!B28</f>
        <v>144</v>
      </c>
      <c r="B18" s="33">
        <f>Tilaus!D28</f>
        <v>250</v>
      </c>
      <c r="C18" s="34">
        <f t="shared" si="1"/>
        <v>3.5999999999999997E-2</v>
      </c>
      <c r="D18" s="35">
        <f t="shared" si="2"/>
        <v>3.0599999999999996</v>
      </c>
      <c r="E18" s="22">
        <f>Tilaus!E28*Tilaus!I28</f>
        <v>0</v>
      </c>
      <c r="F18" s="36">
        <f>Tilaus!E28*C18*10</f>
        <v>0</v>
      </c>
      <c r="G18" s="22">
        <f>Tilaus!F28*Tilaus!I28</f>
        <v>0</v>
      </c>
      <c r="H18" s="36">
        <f>Tilaus!F28*C18*10</f>
        <v>0</v>
      </c>
      <c r="I18" s="22">
        <f>Tilaus!J28*Tilaus!N28</f>
        <v>0</v>
      </c>
      <c r="J18" s="22">
        <f>Tilaus!J28*C18*10</f>
        <v>0</v>
      </c>
      <c r="K18" s="22">
        <f>Tilaus!K28*Tilaus!N28</f>
        <v>0</v>
      </c>
      <c r="L18" s="36">
        <f>Tilaus!K28*C18*10</f>
        <v>0</v>
      </c>
    </row>
    <row r="19" spans="1:12" s="38" customFormat="1" x14ac:dyDescent="0.2">
      <c r="A19" s="33">
        <f>Tilaus!B29</f>
        <v>144</v>
      </c>
      <c r="B19" s="33">
        <f>Tilaus!D29</f>
        <v>300</v>
      </c>
      <c r="C19" s="34">
        <f t="shared" si="1"/>
        <v>4.3200000000000002E-2</v>
      </c>
      <c r="D19" s="35">
        <f t="shared" si="2"/>
        <v>3.6720000000000002</v>
      </c>
      <c r="E19" s="22">
        <f>Tilaus!E29*Tilaus!I29</f>
        <v>0</v>
      </c>
      <c r="F19" s="36">
        <f>Tilaus!E29*C19*10</f>
        <v>0</v>
      </c>
      <c r="G19" s="22">
        <f>Tilaus!F29*Tilaus!I29</f>
        <v>0</v>
      </c>
      <c r="H19" s="36">
        <f>Tilaus!F29*C19*10</f>
        <v>0</v>
      </c>
      <c r="I19" s="22">
        <f>Tilaus!J29*Tilaus!N29</f>
        <v>0</v>
      </c>
      <c r="J19" s="22">
        <f>Tilaus!J29*C19*10</f>
        <v>0</v>
      </c>
      <c r="K19" s="22">
        <f>Tilaus!K29*Tilaus!N29</f>
        <v>0</v>
      </c>
      <c r="L19" s="36">
        <f>Tilaus!K29*C19*10</f>
        <v>0</v>
      </c>
    </row>
    <row r="20" spans="1:12" x14ac:dyDescent="0.2">
      <c r="A20" s="33">
        <f>Tilaus!B30</f>
        <v>144</v>
      </c>
      <c r="B20" s="33">
        <f>Tilaus!D30</f>
        <v>400</v>
      </c>
      <c r="C20" s="34">
        <f t="shared" si="1"/>
        <v>5.7599999999999998E-2</v>
      </c>
      <c r="D20" s="35">
        <f t="shared" si="2"/>
        <v>4.8959999999999999</v>
      </c>
      <c r="E20" s="22">
        <f>Tilaus!E30*Tilaus!I30</f>
        <v>0</v>
      </c>
      <c r="F20" s="36">
        <f>Tilaus!E30*C20*10</f>
        <v>0</v>
      </c>
      <c r="G20" s="22">
        <f>Tilaus!F30*Tilaus!I30</f>
        <v>0</v>
      </c>
      <c r="H20" s="36">
        <f>Tilaus!F30*C20*10</f>
        <v>0</v>
      </c>
      <c r="I20" s="22">
        <f>Tilaus!J30*Tilaus!N30</f>
        <v>0</v>
      </c>
      <c r="J20" s="22">
        <f>Tilaus!J30*C20*10</f>
        <v>0</v>
      </c>
      <c r="K20" s="22">
        <f>Tilaus!K30*Tilaus!N30</f>
        <v>0</v>
      </c>
      <c r="L20" s="36">
        <f>Tilaus!K30*C20*10</f>
        <v>0</v>
      </c>
    </row>
    <row r="21" spans="1:12" x14ac:dyDescent="0.2">
      <c r="A21" s="33">
        <f>Tilaus!B31</f>
        <v>180</v>
      </c>
      <c r="B21" s="33">
        <f>Tilaus!D31</f>
        <v>200</v>
      </c>
      <c r="C21" s="34">
        <f t="shared" ref="C21:C24" si="3">(A21*B21)/1000000</f>
        <v>3.5999999999999997E-2</v>
      </c>
      <c r="D21" s="35">
        <f t="shared" ref="D21:D24" si="4">C21*$B$3</f>
        <v>3.0599999999999996</v>
      </c>
      <c r="E21" s="22">
        <f>Tilaus!E31*Tilaus!I31</f>
        <v>0</v>
      </c>
      <c r="F21" s="36">
        <f>Tilaus!E31*C21*10</f>
        <v>0</v>
      </c>
      <c r="G21" s="22">
        <f>Tilaus!F31*Tilaus!I31</f>
        <v>0</v>
      </c>
      <c r="H21" s="36">
        <f>Tilaus!F31*C21*10</f>
        <v>0</v>
      </c>
      <c r="I21" s="22">
        <f>Tilaus!J31*Tilaus!N31</f>
        <v>0</v>
      </c>
      <c r="J21" s="22">
        <f>Tilaus!J31*C21*10</f>
        <v>0</v>
      </c>
      <c r="K21" s="22">
        <f>Tilaus!K31*Tilaus!N31</f>
        <v>0</v>
      </c>
      <c r="L21" s="36">
        <f>Tilaus!K31*C21*10</f>
        <v>0</v>
      </c>
    </row>
    <row r="22" spans="1:12" x14ac:dyDescent="0.2">
      <c r="A22" s="33">
        <f>Tilaus!B32</f>
        <v>180</v>
      </c>
      <c r="B22" s="33">
        <f>Tilaus!D32</f>
        <v>250</v>
      </c>
      <c r="C22" s="34">
        <f t="shared" si="3"/>
        <v>4.4999999999999998E-2</v>
      </c>
      <c r="D22" s="35">
        <f t="shared" si="4"/>
        <v>3.8249999999999997</v>
      </c>
      <c r="E22" s="22">
        <f>Tilaus!E32*Tilaus!I32</f>
        <v>0</v>
      </c>
      <c r="F22" s="36">
        <f>Tilaus!E32*C22*10</f>
        <v>0</v>
      </c>
      <c r="G22" s="22">
        <f>Tilaus!F32*Tilaus!I32</f>
        <v>0</v>
      </c>
      <c r="H22" s="36">
        <f>Tilaus!F32*C22*10</f>
        <v>0</v>
      </c>
      <c r="I22" s="22">
        <f>Tilaus!J32*Tilaus!N32</f>
        <v>0</v>
      </c>
      <c r="J22" s="22">
        <f>Tilaus!J32*C22*10</f>
        <v>0</v>
      </c>
      <c r="K22" s="22">
        <f>Tilaus!K32*Tilaus!N32</f>
        <v>0</v>
      </c>
      <c r="L22" s="36">
        <f>Tilaus!K32*C22*10</f>
        <v>0</v>
      </c>
    </row>
    <row r="23" spans="1:12" x14ac:dyDescent="0.2">
      <c r="A23" s="33">
        <f>Tilaus!B33</f>
        <v>180</v>
      </c>
      <c r="B23" s="33">
        <f>Tilaus!D33</f>
        <v>300</v>
      </c>
      <c r="C23" s="34">
        <f t="shared" si="3"/>
        <v>5.3999999999999999E-2</v>
      </c>
      <c r="D23" s="35">
        <f t="shared" si="4"/>
        <v>4.59</v>
      </c>
      <c r="E23" s="22">
        <f>Tilaus!E33*Tilaus!I33</f>
        <v>0</v>
      </c>
      <c r="F23" s="36">
        <f>Tilaus!E33*C23*10</f>
        <v>0</v>
      </c>
      <c r="G23" s="22">
        <f>Tilaus!F33*Tilaus!I33</f>
        <v>0</v>
      </c>
      <c r="H23" s="36">
        <f>Tilaus!F33*C23*10</f>
        <v>0</v>
      </c>
      <c r="I23" s="22">
        <f>Tilaus!J33*Tilaus!N33</f>
        <v>0</v>
      </c>
      <c r="J23" s="22">
        <f>Tilaus!J33*C23*10</f>
        <v>0</v>
      </c>
      <c r="K23" s="22">
        <f>Tilaus!K33*Tilaus!N33</f>
        <v>0</v>
      </c>
      <c r="L23" s="36">
        <f>Tilaus!K33*C23*10</f>
        <v>0</v>
      </c>
    </row>
    <row r="24" spans="1:12" x14ac:dyDescent="0.2">
      <c r="A24" s="33">
        <f>Tilaus!B34</f>
        <v>180</v>
      </c>
      <c r="B24" s="33">
        <f>Tilaus!D34</f>
        <v>400</v>
      </c>
      <c r="C24" s="34">
        <f t="shared" si="3"/>
        <v>7.1999999999999995E-2</v>
      </c>
      <c r="D24" s="35">
        <f t="shared" si="4"/>
        <v>6.1199999999999992</v>
      </c>
      <c r="E24" s="22">
        <f>Tilaus!E34*Tilaus!I34</f>
        <v>0</v>
      </c>
      <c r="F24" s="36">
        <f>Tilaus!E34*C24*10</f>
        <v>0</v>
      </c>
      <c r="G24" s="22">
        <f>Tilaus!F34*Tilaus!I34</f>
        <v>0</v>
      </c>
      <c r="H24" s="36">
        <f>Tilaus!F34*C24*10</f>
        <v>0</v>
      </c>
      <c r="I24" s="22">
        <f>Tilaus!J34*Tilaus!N34</f>
        <v>0</v>
      </c>
      <c r="J24" s="22">
        <f>Tilaus!J34*C24*10</f>
        <v>0</v>
      </c>
      <c r="K24" s="22">
        <f>Tilaus!K34*Tilaus!N34</f>
        <v>0</v>
      </c>
      <c r="L24" s="36">
        <f>Tilaus!K34*C24*10</f>
        <v>0</v>
      </c>
    </row>
    <row r="25" spans="1:12" x14ac:dyDescent="0.2">
      <c r="A25" s="33">
        <f>Tilaus!B35</f>
        <v>240</v>
      </c>
      <c r="B25" s="33">
        <f>Tilaus!D35</f>
        <v>200</v>
      </c>
      <c r="C25" s="34">
        <f t="shared" si="1"/>
        <v>4.8000000000000001E-2</v>
      </c>
      <c r="D25" s="35">
        <f t="shared" si="2"/>
        <v>4.08</v>
      </c>
      <c r="E25" s="22">
        <f>Tilaus!E35*Tilaus!I35</f>
        <v>0</v>
      </c>
      <c r="F25" s="36">
        <f>Tilaus!E35*C25*10</f>
        <v>0</v>
      </c>
      <c r="G25" s="22">
        <f>Tilaus!F35*Tilaus!I35</f>
        <v>0</v>
      </c>
      <c r="H25" s="36">
        <f>Tilaus!F35*C25*10</f>
        <v>0</v>
      </c>
      <c r="I25" s="22">
        <f>Tilaus!J35*Tilaus!N35</f>
        <v>0</v>
      </c>
      <c r="J25" s="22">
        <f>Tilaus!J35*C25*10</f>
        <v>0</v>
      </c>
      <c r="K25" s="22">
        <f>Tilaus!K35*Tilaus!N35</f>
        <v>0</v>
      </c>
      <c r="L25" s="36">
        <f>Tilaus!K35*C25*10</f>
        <v>0</v>
      </c>
    </row>
    <row r="26" spans="1:12" x14ac:dyDescent="0.2">
      <c r="A26" s="33">
        <f>Tilaus!B36</f>
        <v>240</v>
      </c>
      <c r="B26" s="33">
        <f>Tilaus!D36</f>
        <v>250</v>
      </c>
      <c r="C26" s="34">
        <f t="shared" si="1"/>
        <v>0.06</v>
      </c>
      <c r="D26" s="35">
        <f t="shared" si="2"/>
        <v>5.0999999999999996</v>
      </c>
      <c r="E26" s="22">
        <f>Tilaus!E36*Tilaus!I36</f>
        <v>0</v>
      </c>
      <c r="F26" s="36">
        <f>Tilaus!E36*C26*10</f>
        <v>0</v>
      </c>
      <c r="G26" s="22">
        <f>Tilaus!F36*Tilaus!I36</f>
        <v>0</v>
      </c>
      <c r="H26" s="36">
        <f>Tilaus!F36*C26*10</f>
        <v>0</v>
      </c>
      <c r="I26" s="22">
        <f>Tilaus!J36*Tilaus!N36</f>
        <v>0</v>
      </c>
      <c r="J26" s="22">
        <f>Tilaus!J36*C26*10</f>
        <v>0</v>
      </c>
      <c r="K26" s="22">
        <f>Tilaus!K36*Tilaus!N36</f>
        <v>0</v>
      </c>
      <c r="L26" s="36">
        <f>Tilaus!K36*C26*10</f>
        <v>0</v>
      </c>
    </row>
    <row r="27" spans="1:12" x14ac:dyDescent="0.2">
      <c r="A27" s="33">
        <f>Tilaus!B37</f>
        <v>240</v>
      </c>
      <c r="B27" s="33">
        <f>Tilaus!D37</f>
        <v>300</v>
      </c>
      <c r="C27" s="34">
        <f t="shared" si="1"/>
        <v>7.1999999999999995E-2</v>
      </c>
      <c r="D27" s="35">
        <f t="shared" si="2"/>
        <v>6.1199999999999992</v>
      </c>
      <c r="E27" s="22">
        <f>Tilaus!E37*Tilaus!I37</f>
        <v>0</v>
      </c>
      <c r="F27" s="36">
        <f>Tilaus!E37*C27*10</f>
        <v>0</v>
      </c>
      <c r="G27" s="22">
        <f>Tilaus!F37*Tilaus!I37</f>
        <v>0</v>
      </c>
      <c r="H27" s="36">
        <f>Tilaus!F37*C27*10</f>
        <v>0</v>
      </c>
      <c r="I27" s="22">
        <f>Tilaus!J37*Tilaus!N37</f>
        <v>0</v>
      </c>
      <c r="J27" s="22">
        <f>Tilaus!J37*C27*10</f>
        <v>0</v>
      </c>
      <c r="K27" s="22">
        <f>Tilaus!K37*Tilaus!N37</f>
        <v>0</v>
      </c>
      <c r="L27" s="36">
        <f>Tilaus!K37*C27*10</f>
        <v>0</v>
      </c>
    </row>
    <row r="28" spans="1:12" s="38" customFormat="1" x14ac:dyDescent="0.2">
      <c r="A28" s="33">
        <f>Tilaus!B38</f>
        <v>240</v>
      </c>
      <c r="B28" s="33">
        <f>Tilaus!D38</f>
        <v>400</v>
      </c>
      <c r="C28" s="34">
        <f t="shared" si="1"/>
        <v>9.6000000000000002E-2</v>
      </c>
      <c r="D28" s="35">
        <f t="shared" si="2"/>
        <v>8.16</v>
      </c>
      <c r="E28" s="22">
        <f>Tilaus!E38*Tilaus!I38</f>
        <v>0</v>
      </c>
      <c r="F28" s="36">
        <f>Tilaus!E38*C28*10</f>
        <v>0</v>
      </c>
      <c r="G28" s="22">
        <f>Tilaus!F38*Tilaus!I38</f>
        <v>0</v>
      </c>
      <c r="H28" s="36">
        <f>Tilaus!F38*C28*10</f>
        <v>0</v>
      </c>
      <c r="I28" s="22">
        <f>Tilaus!J38*Tilaus!N38</f>
        <v>0</v>
      </c>
      <c r="J28" s="22">
        <f>Tilaus!J38*C28*10</f>
        <v>0</v>
      </c>
      <c r="K28" s="22">
        <f>Tilaus!K38*Tilaus!N38</f>
        <v>0</v>
      </c>
      <c r="L28" s="36">
        <f>Tilaus!K38*C28*10</f>
        <v>0</v>
      </c>
    </row>
    <row r="29" spans="1:12" x14ac:dyDescent="0.2">
      <c r="A29" s="33">
        <f>Tilaus!B39</f>
        <v>0</v>
      </c>
      <c r="B29" s="33">
        <f>Tilaus!D39</f>
        <v>0</v>
      </c>
      <c r="C29" s="34">
        <f t="shared" si="1"/>
        <v>0</v>
      </c>
      <c r="D29" s="35">
        <f t="shared" si="2"/>
        <v>0</v>
      </c>
      <c r="E29" s="22">
        <f>Tilaus!E39*Tilaus!I39</f>
        <v>0</v>
      </c>
      <c r="F29" s="36">
        <f>Tilaus!E39*C29*10</f>
        <v>0</v>
      </c>
      <c r="G29" s="22">
        <f>Tilaus!F39*Tilaus!I39</f>
        <v>0</v>
      </c>
      <c r="H29" s="36">
        <f>Tilaus!F39*C29*10</f>
        <v>0</v>
      </c>
      <c r="I29" s="22">
        <f>Tilaus!J39*Tilaus!N39</f>
        <v>0</v>
      </c>
      <c r="J29" s="22">
        <f>Tilaus!J39*C29*10</f>
        <v>0</v>
      </c>
      <c r="K29" s="22">
        <f>Tilaus!K39*Tilaus!N39</f>
        <v>0</v>
      </c>
      <c r="L29" s="36">
        <f>Tilaus!K39*C29*10</f>
        <v>0</v>
      </c>
    </row>
    <row r="30" spans="1:12" x14ac:dyDescent="0.2">
      <c r="A30" s="33">
        <f>Tilaus!B40</f>
        <v>0</v>
      </c>
      <c r="B30" s="33">
        <f>Tilaus!D40</f>
        <v>0</v>
      </c>
      <c r="C30" s="34">
        <f t="shared" si="1"/>
        <v>0</v>
      </c>
      <c r="D30" s="35">
        <f t="shared" si="2"/>
        <v>0</v>
      </c>
      <c r="E30" s="22">
        <f>Tilaus!E40*Tilaus!I40</f>
        <v>0</v>
      </c>
      <c r="F30" s="36">
        <f>Tilaus!E40*C30*10</f>
        <v>0</v>
      </c>
      <c r="G30" s="22">
        <f>Tilaus!F40*Tilaus!I40</f>
        <v>0</v>
      </c>
      <c r="H30" s="36">
        <f>Tilaus!F40*C30*10</f>
        <v>0</v>
      </c>
      <c r="I30" s="22">
        <f>Tilaus!J40*Tilaus!N40</f>
        <v>0</v>
      </c>
      <c r="J30" s="22">
        <f>Tilaus!J40*C30*10</f>
        <v>0</v>
      </c>
      <c r="K30" s="22">
        <f>Tilaus!K40*Tilaus!N40</f>
        <v>0</v>
      </c>
      <c r="L30" s="36">
        <f>Tilaus!K40*C30*10</f>
        <v>0</v>
      </c>
    </row>
    <row r="31" spans="1:12" s="38" customFormat="1" x14ac:dyDescent="0.2">
      <c r="A31" s="33">
        <f>Tilaus!B41</f>
        <v>0</v>
      </c>
      <c r="B31" s="33">
        <f>Tilaus!D41</f>
        <v>0</v>
      </c>
      <c r="C31" s="34">
        <f t="shared" si="1"/>
        <v>0</v>
      </c>
      <c r="D31" s="35">
        <f t="shared" si="2"/>
        <v>0</v>
      </c>
      <c r="E31" s="22">
        <f>Tilaus!E41*Tilaus!I41</f>
        <v>0</v>
      </c>
      <c r="F31" s="36">
        <f>Tilaus!E41*C31*10</f>
        <v>0</v>
      </c>
      <c r="G31" s="22">
        <f>Tilaus!F41*Tilaus!I41</f>
        <v>0</v>
      </c>
      <c r="H31" s="36">
        <f>Tilaus!F41*C31*10</f>
        <v>0</v>
      </c>
      <c r="I31" s="22">
        <f>Tilaus!J41*Tilaus!N41</f>
        <v>0</v>
      </c>
      <c r="J31" s="22">
        <f>Tilaus!J41*C31*10</f>
        <v>0</v>
      </c>
      <c r="K31" s="22">
        <f>Tilaus!K41*Tilaus!N41</f>
        <v>0</v>
      </c>
      <c r="L31" s="36">
        <f>Tilaus!K41*C31*10</f>
        <v>0</v>
      </c>
    </row>
    <row r="32" spans="1:12" x14ac:dyDescent="0.2">
      <c r="A32" s="33">
        <f>Tilaus!B42</f>
        <v>0</v>
      </c>
      <c r="B32" s="33">
        <f>Tilaus!D42</f>
        <v>0</v>
      </c>
      <c r="C32" s="34">
        <f t="shared" si="1"/>
        <v>0</v>
      </c>
      <c r="D32" s="35">
        <f t="shared" si="2"/>
        <v>0</v>
      </c>
      <c r="E32" s="22">
        <f>Tilaus!E42*Tilaus!I42</f>
        <v>0</v>
      </c>
      <c r="F32" s="36">
        <f>Tilaus!E42*C32*10</f>
        <v>0</v>
      </c>
      <c r="G32" s="22">
        <f>Tilaus!F42*Tilaus!I42</f>
        <v>0</v>
      </c>
      <c r="H32" s="36">
        <f>Tilaus!F42*C32*10</f>
        <v>0</v>
      </c>
      <c r="I32" s="22">
        <f>Tilaus!J42*Tilaus!N42</f>
        <v>0</v>
      </c>
      <c r="J32" s="22">
        <f>Tilaus!J42*C32*10</f>
        <v>0</v>
      </c>
      <c r="K32" s="22">
        <f>Tilaus!K42*Tilaus!N42</f>
        <v>0</v>
      </c>
      <c r="L32" s="36">
        <f>Tilaus!K42*C32*10</f>
        <v>0</v>
      </c>
    </row>
    <row r="33" spans="1:12" x14ac:dyDescent="0.2">
      <c r="A33" s="33"/>
      <c r="B33" s="33"/>
      <c r="C33" s="37"/>
      <c r="D33" s="35"/>
      <c r="E33" s="22"/>
      <c r="F33" s="22"/>
      <c r="G33" s="22"/>
      <c r="H33" s="36"/>
      <c r="I33" s="22"/>
      <c r="J33" s="22"/>
      <c r="K33" s="22"/>
      <c r="L33" s="36"/>
    </row>
    <row r="34" spans="1:12" x14ac:dyDescent="0.2">
      <c r="E34" s="39" t="s">
        <v>14</v>
      </c>
      <c r="F34" s="39" t="s">
        <v>38</v>
      </c>
      <c r="G34" s="39" t="str">
        <f t="shared" ref="G34:L34" si="5">E34</f>
        <v>Kg yht</v>
      </c>
      <c r="H34" s="39" t="str">
        <f t="shared" si="5"/>
        <v>m2 yht</v>
      </c>
      <c r="I34" s="40" t="str">
        <f t="shared" si="5"/>
        <v>Kg yht</v>
      </c>
      <c r="J34" s="40" t="str">
        <f t="shared" si="5"/>
        <v>m2 yht</v>
      </c>
      <c r="K34" s="40" t="str">
        <f t="shared" si="5"/>
        <v>Kg yht</v>
      </c>
      <c r="L34" s="40" t="str">
        <f t="shared" si="5"/>
        <v>m2 yht</v>
      </c>
    </row>
    <row r="35" spans="1:12" x14ac:dyDescent="0.2">
      <c r="E35" s="41">
        <f>SUM(E5:E32)</f>
        <v>0</v>
      </c>
      <c r="F35" s="35">
        <f>SUM(F5:F32)</f>
        <v>0</v>
      </c>
      <c r="G35" s="41">
        <f>SUM(G5:G32)</f>
        <v>0</v>
      </c>
      <c r="H35" s="41">
        <f>SUM(H5:H32)</f>
        <v>0</v>
      </c>
      <c r="I35" s="41">
        <f>SUM(I5:I32)</f>
        <v>0</v>
      </c>
      <c r="J35" s="41">
        <f>SUM(J5:J32)</f>
        <v>0</v>
      </c>
      <c r="K35" s="41">
        <f>SUM(K5:K32)</f>
        <v>0</v>
      </c>
      <c r="L35" s="41">
        <f>SUM(L5:L32)</f>
        <v>0</v>
      </c>
    </row>
    <row r="36" spans="1:12" x14ac:dyDescent="0.2">
      <c r="E36" s="39"/>
      <c r="F36" s="39"/>
      <c r="G36" s="39"/>
      <c r="H36" s="39"/>
      <c r="I36" s="40"/>
      <c r="J36" s="40"/>
      <c r="K36" s="40"/>
      <c r="L36" s="40"/>
    </row>
    <row r="37" spans="1:12" x14ac:dyDescent="0.2">
      <c r="E37" s="41"/>
      <c r="F37" s="41"/>
    </row>
    <row r="40" spans="1:12" x14ac:dyDescent="0.2">
      <c r="A40" t="s">
        <v>29</v>
      </c>
      <c r="D40">
        <v>1.25</v>
      </c>
      <c r="E40" s="42" t="s">
        <v>30</v>
      </c>
      <c r="F40" s="42"/>
    </row>
    <row r="41" spans="1:12" x14ac:dyDescent="0.2">
      <c r="A41" t="s">
        <v>27</v>
      </c>
      <c r="D41">
        <v>7850</v>
      </c>
      <c r="E41" s="42" t="s">
        <v>28</v>
      </c>
      <c r="F41" s="42"/>
    </row>
    <row r="42" spans="1:12" x14ac:dyDescent="0.2">
      <c r="A42" t="s">
        <v>26</v>
      </c>
      <c r="D42">
        <f>D40*D41/1000</f>
        <v>9.8125</v>
      </c>
      <c r="E42" s="42" t="s">
        <v>31</v>
      </c>
      <c r="F42" s="42"/>
    </row>
    <row r="43" spans="1:12" x14ac:dyDescent="0.2">
      <c r="A43" t="s">
        <v>36</v>
      </c>
      <c r="D43">
        <v>10</v>
      </c>
      <c r="E43" s="42" t="s">
        <v>31</v>
      </c>
      <c r="F43" s="42"/>
    </row>
    <row r="44" spans="1:12" x14ac:dyDescent="0.2">
      <c r="E44" s="43"/>
      <c r="F44" s="43"/>
    </row>
    <row r="45" spans="1:12" x14ac:dyDescent="0.2">
      <c r="E45" s="43"/>
      <c r="F45" s="43"/>
    </row>
    <row r="46" spans="1:12" x14ac:dyDescent="0.2">
      <c r="E46" s="43"/>
      <c r="F46" s="43"/>
    </row>
  </sheetData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A07F806D9D119489938F50496C9D977" ma:contentTypeVersion="15" ma:contentTypeDescription="Luo uusi asiakirja." ma:contentTypeScope="" ma:versionID="5d04ecb5b1e4171748a440b032873fbf">
  <xsd:schema xmlns:xsd="http://www.w3.org/2001/XMLSchema" xmlns:xs="http://www.w3.org/2001/XMLSchema" xmlns:p="http://schemas.microsoft.com/office/2006/metadata/properties" xmlns:ns3="135e674e-2f62-4d81-8caf-f6090b7b69fe" xmlns:ns4="d53567c9-6646-4f31-9a18-894ecd104e5f" targetNamespace="http://schemas.microsoft.com/office/2006/metadata/properties" ma:root="true" ma:fieldsID="96f033666fcff4480a5c4b35bf39459a" ns3:_="" ns4:_="">
    <xsd:import namespace="135e674e-2f62-4d81-8caf-f6090b7b69fe"/>
    <xsd:import namespace="d53567c9-6646-4f31-9a18-894ecd104e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e674e-2f62-4d81-8caf-f6090b7b6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567c9-6646-4f31-9a18-894ecd104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84B90-35A2-44E5-8C9D-F0607F4CE7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9819E6-C2B3-482B-831F-6CCC7FB23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e674e-2f62-4d81-8caf-f6090b7b69fe"/>
    <ds:schemaRef ds:uri="d53567c9-6646-4f31-9a18-894ecd104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Tilaus</vt:lpstr>
      <vt:lpstr>Hinnasto</vt:lpstr>
      <vt:lpstr>alapaino</vt:lpstr>
      <vt:lpstr>lavatilattukg</vt:lpstr>
      <vt:lpstr>lavatilattum2</vt:lpstr>
      <vt:lpstr>lavatoimitettukg</vt:lpstr>
      <vt:lpstr>lavatoimitettum2</vt:lpstr>
      <vt:lpstr>ltktilattukg</vt:lpstr>
      <vt:lpstr>ltktilattum2</vt:lpstr>
      <vt:lpstr>ltktoimitettukg</vt:lpstr>
      <vt:lpstr>ltktoimitettum2</vt:lpstr>
      <vt:lpstr>Tilaus!Print_Area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Kimmo Köntti</dc:creator>
  <cp:lastModifiedBy>Mika Roininen</cp:lastModifiedBy>
  <cp:lastPrinted>2024-12-12T12:56:22Z</cp:lastPrinted>
  <dcterms:created xsi:type="dcterms:W3CDTF">2014-07-09T06:47:57Z</dcterms:created>
  <dcterms:modified xsi:type="dcterms:W3CDTF">2024-12-12T13:04:01Z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0x0101000A07F806D9D119489938F50496C9D977</vt:lpwstr>
  </property>
  <property fmtid="{D5CDD505-2E9C-101B-9397-08002B2CF9AE}" pid="3" name="_activity">
    <vt:lpwstr/>
  </property>
</Properties>
</file>