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ikaRoininen\Documents\Tilauslomake\"/>
    </mc:Choice>
  </mc:AlternateContent>
  <xr:revisionPtr revIDLastSave="0" documentId="8_{2B5D095E-1E4F-47E3-8678-4332B47C8FC7}" xr6:coauthVersionLast="47" xr6:coauthVersionMax="47" xr10:uidLastSave="{00000000-0000-0000-0000-000000000000}"/>
  <bookViews>
    <workbookView xWindow="3390" yWindow="1965" windowWidth="24420" windowHeight="11655" tabRatio="212" xr2:uid="{5B1BF7ED-4388-4E21-B444-731243F21F0A}"/>
  </bookViews>
  <sheets>
    <sheet name="Tilaus" sheetId="1" r:id="rId1"/>
    <sheet name="Hinnasto" sheetId="2" r:id="rId2"/>
  </sheets>
  <definedNames>
    <definedName name="alapaino">Hinnasto!$D$52</definedName>
    <definedName name="lavatilattukg">Hinnasto!$I$44</definedName>
    <definedName name="lavatilattum2">Hinnasto!$J$44</definedName>
    <definedName name="lavatoimitettukg">Hinnasto!$K$44</definedName>
    <definedName name="lavatoimitettum2">Hinnasto!$L$44</definedName>
    <definedName name="ltktilattukg">Hinnasto!$E$44</definedName>
    <definedName name="ltktilattum2">Hinnasto!$F$44</definedName>
    <definedName name="ltktoimitettukg">Hinnasto!$G$44</definedName>
    <definedName name="ltktoimitettum2">Hinnasto!$H$44</definedName>
    <definedName name="_xlnm.Print_Area" localSheetId="0">Tilaus!$A$4:$N$59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E38" i="2"/>
  <c r="N48" i="1"/>
  <c r="I38" i="2"/>
  <c r="O48" i="1"/>
  <c r="P48" i="1"/>
  <c r="Q48" i="1"/>
  <c r="I49" i="1"/>
  <c r="E39" i="2"/>
  <c r="N49" i="1"/>
  <c r="I39" i="2"/>
  <c r="O49" i="1"/>
  <c r="P49" i="1"/>
  <c r="Q49" i="1"/>
  <c r="I50" i="1"/>
  <c r="E40" i="2"/>
  <c r="I40" i="2"/>
  <c r="O50" i="1"/>
  <c r="P50" i="1"/>
  <c r="Q50" i="1"/>
  <c r="I51" i="1"/>
  <c r="G41" i="2"/>
  <c r="I41" i="2"/>
  <c r="O51" i="1"/>
  <c r="P51" i="1"/>
  <c r="Q51" i="1"/>
  <c r="A38" i="2"/>
  <c r="B38" i="2"/>
  <c r="G38" i="2"/>
  <c r="A39" i="2"/>
  <c r="B39" i="2"/>
  <c r="A40" i="2"/>
  <c r="B40" i="2"/>
  <c r="A41" i="2"/>
  <c r="B41" i="2"/>
  <c r="N15" i="1"/>
  <c r="I5" i="2"/>
  <c r="I37" i="2"/>
  <c r="K36" i="2"/>
  <c r="N45" i="1"/>
  <c r="I35" i="2"/>
  <c r="N44" i="1"/>
  <c r="I34" i="2"/>
  <c r="N43" i="1"/>
  <c r="I33" i="2"/>
  <c r="N42" i="1"/>
  <c r="K32" i="2"/>
  <c r="N41" i="1"/>
  <c r="I31" i="2"/>
  <c r="N40" i="1"/>
  <c r="N39" i="1"/>
  <c r="I29" i="2"/>
  <c r="N38" i="1"/>
  <c r="I28" i="2"/>
  <c r="N37" i="1"/>
  <c r="K27" i="2"/>
  <c r="N36" i="1"/>
  <c r="I26" i="2"/>
  <c r="N35" i="1"/>
  <c r="I25" i="2"/>
  <c r="N34" i="1"/>
  <c r="I24" i="2"/>
  <c r="N33" i="1"/>
  <c r="I23" i="2"/>
  <c r="N32" i="1"/>
  <c r="K22" i="2"/>
  <c r="N31" i="1"/>
  <c r="N30" i="1"/>
  <c r="K20" i="2"/>
  <c r="N29" i="1"/>
  <c r="I19" i="2"/>
  <c r="N28" i="1"/>
  <c r="I18" i="2"/>
  <c r="N27" i="1"/>
  <c r="I17" i="2"/>
  <c r="N26" i="1"/>
  <c r="K16" i="2"/>
  <c r="N25" i="1"/>
  <c r="K15" i="2"/>
  <c r="N24" i="1"/>
  <c r="I14" i="2"/>
  <c r="N23" i="1"/>
  <c r="I13" i="2"/>
  <c r="N22" i="1"/>
  <c r="I12" i="2"/>
  <c r="N21" i="1"/>
  <c r="I11" i="2"/>
  <c r="N19" i="1"/>
  <c r="I9" i="2"/>
  <c r="N18" i="1"/>
  <c r="I8" i="2"/>
  <c r="N17" i="1"/>
  <c r="I7" i="2"/>
  <c r="N16" i="1"/>
  <c r="I6" i="2"/>
  <c r="K52" i="1"/>
  <c r="J52" i="1"/>
  <c r="F52" i="1"/>
  <c r="E52" i="1"/>
  <c r="H43" i="2"/>
  <c r="J43" i="2"/>
  <c r="L43" i="2"/>
  <c r="G43" i="2"/>
  <c r="I43" i="2"/>
  <c r="K43" i="2"/>
  <c r="G4" i="2"/>
  <c r="I4" i="2"/>
  <c r="K4" i="2"/>
  <c r="H4" i="2"/>
  <c r="J4" i="2"/>
  <c r="L4" i="2"/>
  <c r="K3" i="2"/>
  <c r="I3" i="2"/>
  <c r="H3" i="2"/>
  <c r="L3" i="2"/>
  <c r="F3" i="2"/>
  <c r="J3" i="2"/>
  <c r="A5" i="2"/>
  <c r="B5" i="2"/>
  <c r="A6" i="2"/>
  <c r="B6" i="2"/>
  <c r="A8" i="2"/>
  <c r="B8" i="2"/>
  <c r="A9" i="2"/>
  <c r="B9" i="2"/>
  <c r="A10" i="2"/>
  <c r="B10" i="2"/>
  <c r="A11" i="2"/>
  <c r="B11" i="2"/>
  <c r="A12" i="2"/>
  <c r="C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D51" i="2"/>
  <c r="Q17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1" i="1"/>
  <c r="O17" i="1"/>
  <c r="P17" i="1"/>
  <c r="O21" i="1"/>
  <c r="P21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O32" i="1"/>
  <c r="O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B7" i="2"/>
  <c r="A7" i="2"/>
  <c r="K14" i="1"/>
  <c r="J14" i="1"/>
  <c r="I24" i="1"/>
  <c r="G14" i="2"/>
  <c r="I41" i="1"/>
  <c r="G31" i="2"/>
  <c r="I34" i="1"/>
  <c r="E24" i="2"/>
  <c r="I42" i="1"/>
  <c r="E32" i="2"/>
  <c r="I15" i="1"/>
  <c r="E5" i="2"/>
  <c r="N20" i="1"/>
  <c r="K10" i="2"/>
  <c r="P31" i="1"/>
  <c r="I46" i="1"/>
  <c r="E36" i="2"/>
  <c r="I28" i="1"/>
  <c r="E18" i="2"/>
  <c r="I38" i="1"/>
  <c r="E28" i="2"/>
  <c r="I30" i="1"/>
  <c r="E20" i="2"/>
  <c r="I36" i="1"/>
  <c r="E26" i="2"/>
  <c r="I17" i="1"/>
  <c r="G7" i="2"/>
  <c r="I25" i="1"/>
  <c r="E15" i="2"/>
  <c r="I44" i="1"/>
  <c r="G34" i="2"/>
  <c r="I40" i="1"/>
  <c r="E30" i="2"/>
  <c r="I47" i="1"/>
  <c r="E37" i="2"/>
  <c r="I45" i="1"/>
  <c r="E35" i="2"/>
  <c r="I32" i="1"/>
  <c r="E22" i="2"/>
  <c r="I39" i="1"/>
  <c r="E29" i="2"/>
  <c r="I37" i="1"/>
  <c r="E27" i="2"/>
  <c r="I23" i="1"/>
  <c r="G13" i="2"/>
  <c r="I31" i="1"/>
  <c r="E21" i="2"/>
  <c r="I29" i="1"/>
  <c r="E19" i="2"/>
  <c r="I43" i="1"/>
  <c r="E33" i="2"/>
  <c r="I21" i="1"/>
  <c r="E11" i="2"/>
  <c r="I18" i="1"/>
  <c r="G8" i="2"/>
  <c r="I35" i="1"/>
  <c r="G25" i="2"/>
  <c r="K21" i="2"/>
  <c r="P33" i="1"/>
  <c r="I27" i="1"/>
  <c r="E17" i="2"/>
  <c r="I16" i="1"/>
  <c r="E6" i="2"/>
  <c r="P32" i="1"/>
  <c r="I19" i="1"/>
  <c r="E9" i="2"/>
  <c r="I20" i="1"/>
  <c r="G10" i="2"/>
  <c r="I26" i="1"/>
  <c r="G16" i="2"/>
  <c r="I33" i="1"/>
  <c r="E23" i="2"/>
  <c r="I22" i="1"/>
  <c r="E12" i="2"/>
  <c r="I30" i="2"/>
  <c r="K30" i="2"/>
  <c r="K14" i="2"/>
  <c r="K29" i="2"/>
  <c r="C14" i="2"/>
  <c r="J14" i="2"/>
  <c r="J12" i="2"/>
  <c r="F12" i="2"/>
  <c r="C16" i="2"/>
  <c r="J16" i="2"/>
  <c r="G18" i="2"/>
  <c r="G36" i="2"/>
  <c r="K39" i="2"/>
  <c r="I22" i="2"/>
  <c r="K37" i="2"/>
  <c r="K38" i="2"/>
  <c r="C33" i="2"/>
  <c r="D33" i="2"/>
  <c r="C9" i="2"/>
  <c r="C23" i="2"/>
  <c r="C18" i="2"/>
  <c r="C32" i="2"/>
  <c r="J32" i="2"/>
  <c r="L12" i="2"/>
  <c r="I15" i="2"/>
  <c r="K31" i="2"/>
  <c r="J18" i="2"/>
  <c r="F18" i="2"/>
  <c r="I36" i="2"/>
  <c r="C39" i="2"/>
  <c r="F39" i="2"/>
  <c r="K19" i="2"/>
  <c r="I20" i="2"/>
  <c r="C26" i="2"/>
  <c r="F26" i="2"/>
  <c r="C11" i="2"/>
  <c r="D11" i="2"/>
  <c r="G30" i="2"/>
  <c r="K41" i="2"/>
  <c r="C41" i="2"/>
  <c r="F41" i="2"/>
  <c r="K25" i="2"/>
  <c r="K6" i="2"/>
  <c r="K40" i="2"/>
  <c r="J23" i="2"/>
  <c r="D23" i="2"/>
  <c r="H23" i="2"/>
  <c r="F23" i="2"/>
  <c r="L23" i="2"/>
  <c r="E41" i="2"/>
  <c r="G21" i="2"/>
  <c r="K33" i="2"/>
  <c r="G40" i="2"/>
  <c r="C38" i="2"/>
  <c r="D38" i="2"/>
  <c r="C35" i="2"/>
  <c r="J35" i="2"/>
  <c r="C19" i="2"/>
  <c r="J19" i="2"/>
  <c r="C34" i="2"/>
  <c r="H34" i="2"/>
  <c r="C40" i="2"/>
  <c r="F40" i="2"/>
  <c r="K17" i="2"/>
  <c r="G39" i="2"/>
  <c r="H41" i="2"/>
  <c r="J41" i="2"/>
  <c r="L41" i="2"/>
  <c r="D14" i="2"/>
  <c r="G28" i="2"/>
  <c r="F14" i="2"/>
  <c r="H14" i="2"/>
  <c r="L14" i="2"/>
  <c r="C31" i="2"/>
  <c r="H31" i="2"/>
  <c r="E34" i="2"/>
  <c r="C30" i="2"/>
  <c r="L30" i="2"/>
  <c r="C22" i="2"/>
  <c r="J22" i="2"/>
  <c r="G35" i="2"/>
  <c r="D18" i="2"/>
  <c r="H16" i="2"/>
  <c r="F16" i="2"/>
  <c r="C21" i="2"/>
  <c r="L21" i="2"/>
  <c r="L16" i="2"/>
  <c r="C36" i="2"/>
  <c r="L36" i="2"/>
  <c r="C28" i="2"/>
  <c r="L28" i="2"/>
  <c r="C20" i="2"/>
  <c r="H20" i="2"/>
  <c r="C13" i="2"/>
  <c r="J13" i="2"/>
  <c r="K5" i="2"/>
  <c r="C5" i="2"/>
  <c r="F5" i="2"/>
  <c r="E13" i="2"/>
  <c r="G33" i="2"/>
  <c r="E16" i="2"/>
  <c r="G6" i="2"/>
  <c r="G19" i="2"/>
  <c r="G26" i="2"/>
  <c r="K18" i="2"/>
  <c r="G9" i="2"/>
  <c r="G12" i="2"/>
  <c r="G23" i="2"/>
  <c r="G27" i="2"/>
  <c r="G17" i="2"/>
  <c r="E7" i="2"/>
  <c r="E25" i="2"/>
  <c r="K26" i="2"/>
  <c r="I16" i="2"/>
  <c r="G24" i="2"/>
  <c r="D12" i="2"/>
  <c r="C25" i="2"/>
  <c r="H25" i="2"/>
  <c r="E8" i="2"/>
  <c r="H12" i="2"/>
  <c r="G32" i="2"/>
  <c r="G20" i="2"/>
  <c r="C7" i="2"/>
  <c r="J7" i="2"/>
  <c r="H18" i="2"/>
  <c r="C8" i="2"/>
  <c r="J8" i="2"/>
  <c r="C29" i="2"/>
  <c r="D29" i="2"/>
  <c r="C37" i="2"/>
  <c r="J37" i="2"/>
  <c r="C6" i="2"/>
  <c r="D6" i="2"/>
  <c r="J9" i="2"/>
  <c r="H9" i="2"/>
  <c r="L9" i="2"/>
  <c r="F9" i="2"/>
  <c r="D9" i="2"/>
  <c r="C15" i="2"/>
  <c r="D15" i="2"/>
  <c r="C27" i="2"/>
  <c r="H27" i="2"/>
  <c r="E10" i="2"/>
  <c r="L18" i="2"/>
  <c r="C17" i="2"/>
  <c r="H17" i="2"/>
  <c r="G5" i="2"/>
  <c r="C24" i="2"/>
  <c r="J24" i="2"/>
  <c r="C10" i="2"/>
  <c r="J10" i="2"/>
  <c r="K7" i="2"/>
  <c r="K9" i="2"/>
  <c r="K11" i="2"/>
  <c r="I27" i="2"/>
  <c r="K28" i="2"/>
  <c r="K13" i="2"/>
  <c r="K8" i="2"/>
  <c r="K12" i="2"/>
  <c r="K35" i="2"/>
  <c r="O52" i="1"/>
  <c r="I10" i="2"/>
  <c r="K34" i="2"/>
  <c r="K23" i="2"/>
  <c r="G15" i="2"/>
  <c r="G29" i="2"/>
  <c r="G11" i="2"/>
  <c r="G22" i="2"/>
  <c r="P52" i="1"/>
  <c r="Q52" i="1"/>
  <c r="I21" i="2"/>
  <c r="K24" i="2"/>
  <c r="H28" i="2"/>
  <c r="E31" i="2"/>
  <c r="I32" i="2"/>
  <c r="E14" i="2"/>
  <c r="G37" i="2"/>
  <c r="L26" i="2"/>
  <c r="L34" i="2"/>
  <c r="F34" i="2"/>
  <c r="F25" i="2"/>
  <c r="J25" i="2"/>
  <c r="D41" i="2"/>
  <c r="D16" i="2"/>
  <c r="F32" i="2"/>
  <c r="D34" i="2"/>
  <c r="J34" i="2"/>
  <c r="L33" i="2"/>
  <c r="H33" i="2"/>
  <c r="F33" i="2"/>
  <c r="J33" i="2"/>
  <c r="H32" i="2"/>
  <c r="L32" i="2"/>
  <c r="J39" i="2"/>
  <c r="H39" i="2"/>
  <c r="D32" i="2"/>
  <c r="L39" i="2"/>
  <c r="D40" i="2"/>
  <c r="L40" i="2"/>
  <c r="J21" i="2"/>
  <c r="J40" i="2"/>
  <c r="F31" i="2"/>
  <c r="D36" i="2"/>
  <c r="L31" i="2"/>
  <c r="H36" i="2"/>
  <c r="J31" i="2"/>
  <c r="J36" i="2"/>
  <c r="H26" i="2"/>
  <c r="D39" i="2"/>
  <c r="D31" i="2"/>
  <c r="F21" i="2"/>
  <c r="D21" i="2"/>
  <c r="D26" i="2"/>
  <c r="H40" i="2"/>
  <c r="J26" i="2"/>
  <c r="L19" i="2"/>
  <c r="F19" i="2"/>
  <c r="D19" i="2"/>
  <c r="H19" i="2"/>
  <c r="H11" i="2"/>
  <c r="F11" i="2"/>
  <c r="F35" i="2"/>
  <c r="J11" i="2"/>
  <c r="D7" i="2"/>
  <c r="L11" i="2"/>
  <c r="D35" i="2"/>
  <c r="L7" i="2"/>
  <c r="H35" i="2"/>
  <c r="F7" i="2"/>
  <c r="L35" i="2"/>
  <c r="H7" i="2"/>
  <c r="F22" i="2"/>
  <c r="J30" i="2"/>
  <c r="D13" i="2"/>
  <c r="H13" i="2"/>
  <c r="F29" i="2"/>
  <c r="H21" i="2"/>
  <c r="D20" i="2"/>
  <c r="L5" i="2"/>
  <c r="H30" i="2"/>
  <c r="F20" i="2"/>
  <c r="F37" i="2"/>
  <c r="L38" i="2"/>
  <c r="H29" i="2"/>
  <c r="L20" i="2"/>
  <c r="J38" i="2"/>
  <c r="J28" i="2"/>
  <c r="D25" i="2"/>
  <c r="H38" i="2"/>
  <c r="D28" i="2"/>
  <c r="L25" i="2"/>
  <c r="F38" i="2"/>
  <c r="F28" i="2"/>
  <c r="H37" i="2"/>
  <c r="D37" i="2"/>
  <c r="L37" i="2"/>
  <c r="J29" i="2"/>
  <c r="L27" i="2"/>
  <c r="F30" i="2"/>
  <c r="D27" i="2"/>
  <c r="H8" i="2"/>
  <c r="D22" i="2"/>
  <c r="J5" i="2"/>
  <c r="L8" i="2"/>
  <c r="H22" i="2"/>
  <c r="F8" i="2"/>
  <c r="L22" i="2"/>
  <c r="D5" i="2"/>
  <c r="H5" i="2"/>
  <c r="D8" i="2"/>
  <c r="L13" i="2"/>
  <c r="J20" i="2"/>
  <c r="F36" i="2"/>
  <c r="D30" i="2"/>
  <c r="F13" i="2"/>
  <c r="I44" i="2"/>
  <c r="J27" i="2"/>
  <c r="L24" i="2"/>
  <c r="F27" i="2"/>
  <c r="H6" i="2"/>
  <c r="H24" i="2"/>
  <c r="L29" i="2"/>
  <c r="D10" i="2"/>
  <c r="L6" i="2"/>
  <c r="L10" i="2"/>
  <c r="F6" i="2"/>
  <c r="F10" i="2"/>
  <c r="J6" i="2"/>
  <c r="H10" i="2"/>
  <c r="D24" i="2"/>
  <c r="F24" i="2"/>
  <c r="E44" i="2"/>
  <c r="L15" i="2"/>
  <c r="J15" i="2"/>
  <c r="F15" i="2"/>
  <c r="H15" i="2"/>
  <c r="J17" i="2"/>
  <c r="L17" i="2"/>
  <c r="D17" i="2"/>
  <c r="F17" i="2"/>
  <c r="K44" i="2"/>
  <c r="G44" i="2"/>
  <c r="M54" i="1"/>
  <c r="H54" i="1"/>
  <c r="H44" i="2"/>
  <c r="L44" i="2"/>
  <c r="M55" i="1"/>
  <c r="F44" i="2"/>
  <c r="J44" i="2"/>
  <c r="H55" i="1"/>
</calcChain>
</file>

<file path=xl/sharedStrings.xml><?xml version="1.0" encoding="utf-8"?>
<sst xmlns="http://schemas.openxmlformats.org/spreadsheetml/2006/main" count="164" uniqueCount="50">
  <si>
    <t xml:space="preserve"> </t>
  </si>
  <si>
    <t>Tilattu</t>
  </si>
  <si>
    <t>Kg</t>
  </si>
  <si>
    <t>Toimitettu</t>
  </si>
  <si>
    <r>
      <t>m</t>
    </r>
    <r>
      <rPr>
        <b/>
        <vertAlign val="superscript"/>
        <sz val="10"/>
        <rFont val="Arial"/>
        <family val="2"/>
      </rPr>
      <t>2</t>
    </r>
  </si>
  <si>
    <t>Hinnasto (ALV 0%)</t>
  </si>
  <si>
    <t>Laatikko</t>
  </si>
  <si>
    <t>Lava</t>
  </si>
  <si>
    <t>Neliöhinta</t>
  </si>
  <si>
    <t>€/m2</t>
  </si>
  <si>
    <t>Leveys</t>
  </si>
  <si>
    <t>Korkeus</t>
  </si>
  <si>
    <t>Neliöinä</t>
  </si>
  <si>
    <t>Hinta / kpl</t>
  </si>
  <si>
    <t>Kg yht</t>
  </si>
  <si>
    <t>x</t>
  </si>
  <si>
    <t>n</t>
  </si>
  <si>
    <t>u</t>
  </si>
  <si>
    <t>Merkki</t>
  </si>
  <si>
    <t>Ristek toimittaa</t>
  </si>
  <si>
    <t>tilattu</t>
  </si>
  <si>
    <t>toimitettu</t>
  </si>
  <si>
    <t>kpl/ltk</t>
  </si>
  <si>
    <t>Kg/ltk</t>
  </si>
  <si>
    <t>kpl/lava</t>
  </si>
  <si>
    <t>kg/Lava</t>
  </si>
  <si>
    <r>
      <t>n</t>
    </r>
    <r>
      <rPr>
        <sz val="10"/>
        <rFont val="Arial"/>
        <family val="2"/>
      </rPr>
      <t xml:space="preserve"> = Laatikko</t>
    </r>
  </si>
  <si>
    <r>
      <t>p</t>
    </r>
    <r>
      <rPr>
        <sz val="10"/>
        <rFont val="Arial"/>
        <family val="2"/>
      </rPr>
      <t xml:space="preserve"> = Kontti</t>
    </r>
  </si>
  <si>
    <r>
      <t>u</t>
    </r>
    <r>
      <rPr>
        <sz val="10"/>
        <rFont val="Arial"/>
        <family val="2"/>
      </rPr>
      <t xml:space="preserve"> = Lava</t>
    </r>
  </si>
  <si>
    <t>Asiakas noutaa</t>
  </si>
  <si>
    <t>Teollisuustie 7 15540 Villähde</t>
  </si>
  <si>
    <t>Tuotanto     0445501388</t>
  </si>
  <si>
    <t>Lähettämö   0407507498</t>
  </si>
  <si>
    <t xml:space="preserve">Laatikko pakkaus  </t>
  </si>
  <si>
    <t>Teräksen paino kg/neliö</t>
  </si>
  <si>
    <t>Teräksen tiheys</t>
  </si>
  <si>
    <t>kg/m3</t>
  </si>
  <si>
    <t>Naulalevyn paksuus</t>
  </si>
  <si>
    <t>mm</t>
  </si>
  <si>
    <t>kg/m2</t>
  </si>
  <si>
    <t>Tilattu kpl</t>
  </si>
  <si>
    <t>Tilattu kg</t>
  </si>
  <si>
    <t>Tilattu m2</t>
  </si>
  <si>
    <t>Tilaus nr.</t>
  </si>
  <si>
    <t>Myyntiyksikköpaino / m2</t>
  </si>
  <si>
    <t>Tilaaja</t>
  </si>
  <si>
    <t>m2 yht</t>
  </si>
  <si>
    <t>(päivitetty 12.12.2024)</t>
  </si>
  <si>
    <t>Lava pakkaus</t>
  </si>
  <si>
    <t>Naulalevy LL20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</si>
</sst>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dd/mm/yyyy"/>
    <numFmt numFmtId="167" formatCode="0.0000"/>
    <numFmt numFmtId="174" formatCode="0.000"/>
    <numFmt numFmtId="175" formatCode="0.0"/>
  </numFmts>
  <fonts count="14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u/>
      <sz val="12.5"/>
      <color indexed="12"/>
      <name val="Arial"/>
      <family val="2"/>
    </font>
    <font>
      <sz val="10"/>
      <color indexed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10"/>
      <name val="Wingdings"/>
      <charset val="2"/>
    </font>
    <font>
      <sz val="10"/>
      <name val="Wingdings 3"/>
      <family val="1"/>
      <charset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53"/>
      </patternFill>
    </fill>
    <fill>
      <patternFill patternType="solid">
        <fgColor theme="2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31"/>
      </patternFill>
    </fill>
  </fills>
  <borders count="9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8">
    <xf numFmtId="0" fontId="0" fillId="0" borderId="0" xfId="0"/>
    <xf numFmtId="0" fontId="1" fillId="0" borderId="0" xfId="0" applyFont="1"/>
    <xf numFmtId="166" fontId="0" fillId="0" borderId="0" xfId="0" applyNumberFormat="1"/>
    <xf numFmtId="166" fontId="2" fillId="0" borderId="0" xfId="0" applyNumberFormat="1" applyFont="1" applyAlignment="1" applyProtection="1">
      <protection locked="0"/>
    </xf>
    <xf numFmtId="166" fontId="3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0" fillId="0" borderId="2" xfId="0" applyBorder="1"/>
    <xf numFmtId="0" fontId="0" fillId="0" borderId="2" xfId="0" applyFont="1" applyBorder="1"/>
    <xf numFmtId="0" fontId="0" fillId="0" borderId="3" xfId="0" applyBorder="1"/>
    <xf numFmtId="0" fontId="2" fillId="0" borderId="4" xfId="0" applyFont="1" applyFill="1" applyBorder="1"/>
    <xf numFmtId="0" fontId="0" fillId="0" borderId="0" xfId="0" applyFill="1" applyBorder="1"/>
    <xf numFmtId="0" fontId="0" fillId="0" borderId="0" xfId="0" applyFont="1" applyFill="1" applyBorder="1"/>
    <xf numFmtId="0" fontId="0" fillId="0" borderId="5" xfId="0" applyFill="1" applyBorder="1"/>
    <xf numFmtId="0" fontId="0" fillId="0" borderId="0" xfId="0" applyFill="1"/>
    <xf numFmtId="0" fontId="5" fillId="0" borderId="0" xfId="0" applyFont="1"/>
    <xf numFmtId="0" fontId="0" fillId="0" borderId="0" xfId="0" applyFont="1" applyFill="1"/>
    <xf numFmtId="166" fontId="0" fillId="0" borderId="5" xfId="0" applyNumberFormat="1" applyFill="1" applyBorder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66" fontId="9" fillId="0" borderId="0" xfId="0" applyNumberFormat="1" applyFont="1"/>
    <xf numFmtId="0" fontId="2" fillId="0" borderId="6" xfId="0" applyFont="1" applyFill="1" applyBorder="1"/>
    <xf numFmtId="0" fontId="0" fillId="0" borderId="7" xfId="0" applyFill="1" applyBorder="1"/>
    <xf numFmtId="0" fontId="0" fillId="0" borderId="8" xfId="0" applyFill="1" applyBorder="1"/>
    <xf numFmtId="0" fontId="2" fillId="2" borderId="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0" fillId="0" borderId="0" xfId="0" applyBorder="1"/>
    <xf numFmtId="0" fontId="2" fillId="0" borderId="2" xfId="0" applyFont="1" applyBorder="1"/>
    <xf numFmtId="0" fontId="2" fillId="0" borderId="3" xfId="0" applyFont="1" applyBorder="1"/>
    <xf numFmtId="0" fontId="0" fillId="0" borderId="7" xfId="0" applyFont="1" applyBorder="1"/>
    <xf numFmtId="2" fontId="2" fillId="0" borderId="7" xfId="0" applyNumberFormat="1" applyFont="1" applyBorder="1"/>
    <xf numFmtId="49" fontId="2" fillId="0" borderId="8" xfId="0" applyNumberFormat="1" applyFont="1" applyBorder="1" applyProtection="1">
      <protection locked="0"/>
    </xf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2" fillId="4" borderId="10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2" fillId="2" borderId="0" xfId="0" applyFont="1" applyFill="1" applyBorder="1"/>
    <xf numFmtId="0" fontId="2" fillId="3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Border="1"/>
    <xf numFmtId="167" fontId="0" fillId="0" borderId="0" xfId="0" applyNumberFormat="1" applyFont="1" applyBorder="1"/>
    <xf numFmtId="2" fontId="2" fillId="0" borderId="0" xfId="0" applyNumberFormat="1" applyFont="1" applyBorder="1"/>
    <xf numFmtId="2" fontId="0" fillId="0" borderId="0" xfId="0" applyNumberFormat="1" applyBorder="1"/>
    <xf numFmtId="167" fontId="0" fillId="0" borderId="0" xfId="0" applyNumberFormat="1" applyBorder="1"/>
    <xf numFmtId="0" fontId="0" fillId="0" borderId="13" xfId="0" applyBorder="1"/>
    <xf numFmtId="0" fontId="0" fillId="2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2" fillId="0" borderId="0" xfId="0" applyFont="1" applyBorder="1"/>
    <xf numFmtId="2" fontId="0" fillId="0" borderId="0" xfId="0" applyNumberFormat="1"/>
    <xf numFmtId="2" fontId="0" fillId="0" borderId="0" xfId="0" applyNumberFormat="1" applyFill="1" applyBorder="1"/>
    <xf numFmtId="0" fontId="4" fillId="0" borderId="0" xfId="1" applyNumberFormat="1" applyFill="1" applyBorder="1" applyAlignment="1" applyProtection="1"/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1" fontId="0" fillId="5" borderId="14" xfId="0" applyNumberFormat="1" applyFill="1" applyBorder="1"/>
    <xf numFmtId="1" fontId="0" fillId="5" borderId="15" xfId="0" applyNumberFormat="1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1" fillId="2" borderId="0" xfId="0" applyFont="1" applyFill="1" applyBorder="1" applyAlignment="1">
      <alignment horizontal="center"/>
    </xf>
    <xf numFmtId="0" fontId="0" fillId="2" borderId="16" xfId="0" applyFill="1" applyBorder="1"/>
    <xf numFmtId="0" fontId="0" fillId="6" borderId="13" xfId="0" applyFill="1" applyBorder="1"/>
    <xf numFmtId="0" fontId="2" fillId="0" borderId="17" xfId="0" applyFont="1" applyBorder="1"/>
    <xf numFmtId="0" fontId="0" fillId="0" borderId="18" xfId="0" applyFont="1" applyBorder="1"/>
    <xf numFmtId="1" fontId="2" fillId="0" borderId="18" xfId="0" applyNumberFormat="1" applyFont="1" applyBorder="1"/>
    <xf numFmtId="0" fontId="2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49" fontId="2" fillId="0" borderId="22" xfId="0" applyNumberFormat="1" applyFont="1" applyBorder="1" applyProtection="1">
      <protection locked="0"/>
    </xf>
    <xf numFmtId="0" fontId="0" fillId="0" borderId="18" xfId="0" applyBorder="1"/>
    <xf numFmtId="0" fontId="0" fillId="6" borderId="23" xfId="0" applyFont="1" applyFill="1" applyBorder="1"/>
    <xf numFmtId="0" fontId="0" fillId="6" borderId="24" xfId="0" applyFont="1" applyFill="1" applyBorder="1"/>
    <xf numFmtId="1" fontId="12" fillId="5" borderId="25" xfId="0" applyNumberFormat="1" applyFont="1" applyFill="1" applyBorder="1" applyAlignment="1">
      <alignment horizontal="center"/>
    </xf>
    <xf numFmtId="0" fontId="0" fillId="6" borderId="26" xfId="0" applyFont="1" applyFill="1" applyBorder="1"/>
    <xf numFmtId="1" fontId="12" fillId="5" borderId="27" xfId="0" applyNumberFormat="1" applyFont="1" applyFill="1" applyBorder="1" applyAlignment="1">
      <alignment horizontal="center"/>
    </xf>
    <xf numFmtId="1" fontId="12" fillId="5" borderId="28" xfId="0" applyNumberFormat="1" applyFont="1" applyFill="1" applyBorder="1" applyAlignment="1">
      <alignment horizontal="center"/>
    </xf>
    <xf numFmtId="1" fontId="12" fillId="7" borderId="28" xfId="0" applyNumberFormat="1" applyFont="1" applyFill="1" applyBorder="1" applyAlignment="1">
      <alignment horizontal="center"/>
    </xf>
    <xf numFmtId="0" fontId="0" fillId="8" borderId="29" xfId="0" applyFont="1" applyFill="1" applyBorder="1"/>
    <xf numFmtId="1" fontId="0" fillId="7" borderId="30" xfId="0" applyNumberFormat="1" applyFill="1" applyBorder="1"/>
    <xf numFmtId="1" fontId="0" fillId="7" borderId="31" xfId="0" applyNumberFormat="1" applyFill="1" applyBorder="1"/>
    <xf numFmtId="1" fontId="12" fillId="7" borderId="25" xfId="0" applyNumberFormat="1" applyFont="1" applyFill="1" applyBorder="1" applyAlignment="1">
      <alignment horizontal="center"/>
    </xf>
    <xf numFmtId="0" fontId="0" fillId="8" borderId="24" xfId="0" applyFont="1" applyFill="1" applyBorder="1"/>
    <xf numFmtId="1" fontId="12" fillId="7" borderId="27" xfId="0" applyNumberFormat="1" applyFont="1" applyFill="1" applyBorder="1" applyAlignment="1">
      <alignment horizontal="center"/>
    </xf>
    <xf numFmtId="0" fontId="0" fillId="7" borderId="32" xfId="0" applyFont="1" applyFill="1" applyBorder="1"/>
    <xf numFmtId="0" fontId="0" fillId="7" borderId="21" xfId="0" applyFill="1" applyBorder="1"/>
    <xf numFmtId="1" fontId="0" fillId="7" borderId="33" xfId="0" applyNumberFormat="1" applyFill="1" applyBorder="1" applyAlignment="1">
      <alignment horizontal="right"/>
    </xf>
    <xf numFmtId="1" fontId="0" fillId="7" borderId="34" xfId="0" applyNumberFormat="1" applyFill="1" applyBorder="1" applyAlignment="1">
      <alignment horizontal="right"/>
    </xf>
    <xf numFmtId="0" fontId="0" fillId="9" borderId="35" xfId="0" applyFill="1" applyBorder="1"/>
    <xf numFmtId="1" fontId="12" fillId="6" borderId="36" xfId="0" applyNumberFormat="1" applyFont="1" applyFill="1" applyBorder="1" applyAlignment="1">
      <alignment horizontal="center"/>
    </xf>
    <xf numFmtId="0" fontId="0" fillId="9" borderId="26" xfId="0" applyFill="1" applyBorder="1"/>
    <xf numFmtId="0" fontId="11" fillId="9" borderId="37" xfId="0" applyFont="1" applyFill="1" applyBorder="1" applyAlignment="1">
      <alignment horizontal="center"/>
    </xf>
    <xf numFmtId="0" fontId="11" fillId="9" borderId="27" xfId="0" applyFont="1" applyFill="1" applyBorder="1" applyAlignment="1">
      <alignment horizontal="center"/>
    </xf>
    <xf numFmtId="1" fontId="0" fillId="6" borderId="38" xfId="0" applyNumberFormat="1" applyFill="1" applyBorder="1" applyAlignment="1">
      <alignment horizontal="right"/>
    </xf>
    <xf numFmtId="0" fontId="0" fillId="0" borderId="23" xfId="0" applyFill="1" applyBorder="1"/>
    <xf numFmtId="0" fontId="0" fillId="9" borderId="39" xfId="0" applyFill="1" applyBorder="1"/>
    <xf numFmtId="0" fontId="2" fillId="2" borderId="17" xfId="0" applyFont="1" applyFill="1" applyBorder="1"/>
    <xf numFmtId="0" fontId="2" fillId="2" borderId="18" xfId="0" applyFont="1" applyFill="1" applyBorder="1" applyAlignment="1">
      <alignment horizontal="left"/>
    </xf>
    <xf numFmtId="0" fontId="2" fillId="2" borderId="18" xfId="0" applyFont="1" applyFill="1" applyBorder="1"/>
    <xf numFmtId="0" fontId="2" fillId="2" borderId="19" xfId="0" applyFont="1" applyFill="1" applyBorder="1"/>
    <xf numFmtId="0" fontId="11" fillId="2" borderId="20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0" fillId="9" borderId="23" xfId="0" applyFill="1" applyBorder="1"/>
    <xf numFmtId="1" fontId="12" fillId="6" borderId="4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74" fontId="2" fillId="0" borderId="21" xfId="0" applyNumberFormat="1" applyFont="1" applyBorder="1" applyAlignment="1">
      <alignment horizontal="left" indent="1"/>
    </xf>
    <xf numFmtId="0" fontId="2" fillId="2" borderId="41" xfId="0" applyFont="1" applyFill="1" applyBorder="1"/>
    <xf numFmtId="0" fontId="2" fillId="2" borderId="42" xfId="0" applyFont="1" applyFill="1" applyBorder="1" applyAlignment="1">
      <alignment horizontal="center"/>
    </xf>
    <xf numFmtId="0" fontId="2" fillId="2" borderId="42" xfId="0" applyFont="1" applyFill="1" applyBorder="1"/>
    <xf numFmtId="0" fontId="1" fillId="2" borderId="42" xfId="0" applyFont="1" applyFill="1" applyBorder="1"/>
    <xf numFmtId="0" fontId="1" fillId="2" borderId="43" xfId="0" applyFont="1" applyFill="1" applyBorder="1"/>
    <xf numFmtId="0" fontId="0" fillId="0" borderId="35" xfId="0" applyBorder="1"/>
    <xf numFmtId="0" fontId="0" fillId="6" borderId="44" xfId="0" applyFill="1" applyBorder="1" applyAlignment="1">
      <alignment horizontal="left"/>
    </xf>
    <xf numFmtId="0" fontId="0" fillId="0" borderId="45" xfId="0" applyBorder="1" applyAlignment="1">
      <alignment horizontal="left"/>
    </xf>
    <xf numFmtId="0" fontId="0" fillId="6" borderId="44" xfId="0" applyFill="1" applyBorder="1"/>
    <xf numFmtId="0" fontId="0" fillId="7" borderId="35" xfId="0" applyFill="1" applyBorder="1"/>
    <xf numFmtId="0" fontId="0" fillId="0" borderId="46" xfId="0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0" fillId="7" borderId="47" xfId="0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7" borderId="37" xfId="0" applyFill="1" applyBorder="1" applyAlignment="1">
      <alignment horizontal="center"/>
    </xf>
    <xf numFmtId="0" fontId="0" fillId="7" borderId="48" xfId="0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0" fillId="5" borderId="48" xfId="0" applyFill="1" applyBorder="1" applyAlignment="1">
      <alignment horizontal="center"/>
    </xf>
    <xf numFmtId="0" fontId="0" fillId="7" borderId="49" xfId="0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6" borderId="38" xfId="0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6" borderId="51" xfId="0" applyFill="1" applyBorder="1" applyAlignment="1">
      <alignment horizontal="center"/>
    </xf>
    <xf numFmtId="0" fontId="0" fillId="5" borderId="52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7" borderId="38" xfId="0" applyFill="1" applyBorder="1" applyAlignment="1">
      <alignment horizontal="center"/>
    </xf>
    <xf numFmtId="1" fontId="0" fillId="0" borderId="53" xfId="0" applyNumberFormat="1" applyBorder="1" applyAlignment="1">
      <alignment horizontal="right"/>
    </xf>
    <xf numFmtId="1" fontId="0" fillId="0" borderId="50" xfId="0" applyNumberFormat="1" applyBorder="1" applyAlignment="1">
      <alignment horizontal="right"/>
    </xf>
    <xf numFmtId="1" fontId="0" fillId="6" borderId="54" xfId="0" applyNumberFormat="1" applyFill="1" applyBorder="1" applyAlignment="1">
      <alignment horizontal="right"/>
    </xf>
    <xf numFmtId="1" fontId="0" fillId="7" borderId="55" xfId="0" applyNumberFormat="1" applyFill="1" applyBorder="1" applyAlignment="1">
      <alignment horizontal="right"/>
    </xf>
    <xf numFmtId="1" fontId="12" fillId="7" borderId="56" xfId="0" applyNumberFormat="1" applyFont="1" applyFill="1" applyBorder="1" applyAlignment="1">
      <alignment horizontal="center"/>
    </xf>
    <xf numFmtId="1" fontId="0" fillId="5" borderId="57" xfId="0" applyNumberFormat="1" applyFill="1" applyBorder="1"/>
    <xf numFmtId="1" fontId="0" fillId="5" borderId="52" xfId="0" applyNumberFormat="1" applyFill="1" applyBorder="1"/>
    <xf numFmtId="1" fontId="0" fillId="0" borderId="58" xfId="0" applyNumberFormat="1" applyBorder="1"/>
    <xf numFmtId="1" fontId="0" fillId="0" borderId="59" xfId="0" applyNumberFormat="1" applyBorder="1"/>
    <xf numFmtId="1" fontId="0" fillId="5" borderId="60" xfId="0" applyNumberFormat="1" applyFill="1" applyBorder="1"/>
    <xf numFmtId="1" fontId="0" fillId="7" borderId="61" xfId="0" applyNumberFormat="1" applyFill="1" applyBorder="1"/>
    <xf numFmtId="1" fontId="12" fillId="5" borderId="62" xfId="0" applyNumberFormat="1" applyFont="1" applyFill="1" applyBorder="1" applyAlignment="1">
      <alignment horizontal="center"/>
    </xf>
    <xf numFmtId="1" fontId="0" fillId="7" borderId="54" xfId="0" applyNumberFormat="1" applyFill="1" applyBorder="1"/>
    <xf numFmtId="1" fontId="0" fillId="7" borderId="38" xfId="0" applyNumberFormat="1" applyFill="1" applyBorder="1"/>
    <xf numFmtId="1" fontId="0" fillId="7" borderId="55" xfId="0" applyNumberFormat="1" applyFill="1" applyBorder="1"/>
    <xf numFmtId="1" fontId="0" fillId="7" borderId="34" xfId="0" applyNumberFormat="1" applyFill="1" applyBorder="1"/>
    <xf numFmtId="1" fontId="12" fillId="0" borderId="25" xfId="0" applyNumberFormat="1" applyFont="1" applyBorder="1" applyAlignment="1">
      <alignment horizontal="center"/>
    </xf>
    <xf numFmtId="1" fontId="12" fillId="5" borderId="59" xfId="0" applyNumberFormat="1" applyFont="1" applyFill="1" applyBorder="1" applyAlignment="1">
      <alignment horizontal="center"/>
    </xf>
    <xf numFmtId="0" fontId="11" fillId="0" borderId="63" xfId="0" applyFont="1" applyBorder="1" applyAlignment="1">
      <alignment horizontal="center"/>
    </xf>
    <xf numFmtId="0" fontId="11" fillId="0" borderId="64" xfId="0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12" fillId="0" borderId="65" xfId="0" applyNumberFormat="1" applyFont="1" applyBorder="1" applyAlignment="1">
      <alignment horizontal="center"/>
    </xf>
    <xf numFmtId="1" fontId="0" fillId="5" borderId="66" xfId="0" applyNumberFormat="1" applyFill="1" applyBorder="1"/>
    <xf numFmtId="1" fontId="0" fillId="0" borderId="67" xfId="0" applyNumberFormat="1" applyBorder="1"/>
    <xf numFmtId="1" fontId="12" fillId="0" borderId="68" xfId="0" applyNumberFormat="1" applyFont="1" applyBorder="1" applyAlignment="1">
      <alignment horizontal="center"/>
    </xf>
    <xf numFmtId="1" fontId="0" fillId="7" borderId="69" xfId="0" applyNumberFormat="1" applyFill="1" applyBorder="1"/>
    <xf numFmtId="1" fontId="0" fillId="7" borderId="33" xfId="0" applyNumberFormat="1" applyFill="1" applyBorder="1"/>
    <xf numFmtId="1" fontId="0" fillId="0" borderId="46" xfId="0" applyNumberFormat="1" applyBorder="1" applyAlignment="1">
      <alignment horizontal="center"/>
    </xf>
    <xf numFmtId="1" fontId="0" fillId="6" borderId="37" xfId="0" applyNumberFormat="1" applyFill="1" applyBorder="1" applyAlignment="1">
      <alignment horizontal="center"/>
    </xf>
    <xf numFmtId="1" fontId="0" fillId="7" borderId="47" xfId="0" applyNumberFormat="1" applyFill="1" applyBorder="1" applyAlignment="1">
      <alignment horizontal="center"/>
    </xf>
    <xf numFmtId="1" fontId="0" fillId="7" borderId="37" xfId="0" applyNumberFormat="1" applyFill="1" applyBorder="1" applyAlignment="1">
      <alignment horizontal="center"/>
    </xf>
    <xf numFmtId="1" fontId="0" fillId="7" borderId="48" xfId="0" applyNumberFormat="1" applyFill="1" applyBorder="1" applyAlignment="1">
      <alignment horizontal="center"/>
    </xf>
    <xf numFmtId="1" fontId="0" fillId="5" borderId="37" xfId="0" applyNumberFormat="1" applyFill="1" applyBorder="1" applyAlignment="1">
      <alignment horizontal="center"/>
    </xf>
    <xf numFmtId="1" fontId="0" fillId="5" borderId="69" xfId="0" applyNumberFormat="1" applyFill="1" applyBorder="1"/>
    <xf numFmtId="1" fontId="0" fillId="5" borderId="38" xfId="0" applyNumberFormat="1" applyFill="1" applyBorder="1"/>
    <xf numFmtId="1" fontId="0" fillId="5" borderId="54" xfId="0" applyNumberFormat="1" applyFill="1" applyBorder="1"/>
    <xf numFmtId="0" fontId="0" fillId="5" borderId="38" xfId="0" applyFill="1" applyBorder="1" applyAlignment="1">
      <alignment horizontal="center"/>
    </xf>
    <xf numFmtId="1" fontId="12" fillId="7" borderId="62" xfId="0" applyNumberFormat="1" applyFont="1" applyFill="1" applyBorder="1" applyAlignment="1">
      <alignment horizontal="center"/>
    </xf>
    <xf numFmtId="1" fontId="0" fillId="5" borderId="23" xfId="0" applyNumberFormat="1" applyFill="1" applyBorder="1" applyAlignment="1">
      <alignment horizontal="center"/>
    </xf>
    <xf numFmtId="0" fontId="0" fillId="0" borderId="70" xfId="0" applyBorder="1" applyAlignment="1">
      <alignment horizontal="left"/>
    </xf>
    <xf numFmtId="1" fontId="0" fillId="0" borderId="71" xfId="0" applyNumberFormat="1" applyBorder="1"/>
    <xf numFmtId="1" fontId="0" fillId="0" borderId="56" xfId="0" applyNumberFormat="1" applyBorder="1"/>
    <xf numFmtId="0" fontId="0" fillId="0" borderId="49" xfId="0" applyBorder="1" applyAlignment="1">
      <alignment horizontal="center"/>
    </xf>
    <xf numFmtId="1" fontId="0" fillId="0" borderId="72" xfId="0" applyNumberFormat="1" applyBorder="1"/>
    <xf numFmtId="0" fontId="0" fillId="0" borderId="73" xfId="0" applyBorder="1" applyAlignment="1">
      <alignment horizontal="center"/>
    </xf>
    <xf numFmtId="1" fontId="0" fillId="0" borderId="74" xfId="0" applyNumberFormat="1" applyBorder="1" applyAlignment="1">
      <alignment horizontal="center"/>
    </xf>
    <xf numFmtId="1" fontId="0" fillId="7" borderId="32" xfId="0" applyNumberFormat="1" applyFill="1" applyBorder="1" applyAlignment="1">
      <alignment horizontal="center"/>
    </xf>
    <xf numFmtId="1" fontId="0" fillId="7" borderId="74" xfId="0" applyNumberFormat="1" applyFill="1" applyBorder="1" applyAlignment="1">
      <alignment horizontal="center"/>
    </xf>
    <xf numFmtId="0" fontId="0" fillId="7" borderId="39" xfId="0" applyFont="1" applyFill="1" applyBorder="1"/>
    <xf numFmtId="0" fontId="0" fillId="7" borderId="45" xfId="0" applyFill="1" applyBorder="1"/>
    <xf numFmtId="1" fontId="0" fillId="7" borderId="67" xfId="0" applyNumberFormat="1" applyFill="1" applyBorder="1"/>
    <xf numFmtId="1" fontId="0" fillId="7" borderId="59" xfId="0" applyNumberFormat="1" applyFill="1" applyBorder="1"/>
    <xf numFmtId="1" fontId="12" fillId="0" borderId="75" xfId="0" applyNumberFormat="1" applyFont="1" applyBorder="1" applyAlignment="1">
      <alignment horizontal="center"/>
    </xf>
    <xf numFmtId="1" fontId="0" fillId="7" borderId="58" xfId="0" applyNumberFormat="1" applyFill="1" applyBorder="1"/>
    <xf numFmtId="0" fontId="0" fillId="7" borderId="59" xfId="0" applyFill="1" applyBorder="1" applyAlignment="1">
      <alignment horizontal="center"/>
    </xf>
    <xf numFmtId="1" fontId="0" fillId="7" borderId="39" xfId="0" applyNumberFormat="1" applyFill="1" applyBorder="1" applyAlignment="1">
      <alignment horizontal="center"/>
    </xf>
    <xf numFmtId="0" fontId="0" fillId="6" borderId="45" xfId="0" applyFill="1" applyBorder="1" applyAlignment="1">
      <alignment horizontal="left"/>
    </xf>
    <xf numFmtId="1" fontId="0" fillId="5" borderId="67" xfId="0" applyNumberFormat="1" applyFill="1" applyBorder="1"/>
    <xf numFmtId="1" fontId="0" fillId="5" borderId="59" xfId="0" applyNumberFormat="1" applyFill="1" applyBorder="1"/>
    <xf numFmtId="1" fontId="12" fillId="6" borderId="75" xfId="0" applyNumberFormat="1" applyFont="1" applyFill="1" applyBorder="1" applyAlignment="1">
      <alignment horizontal="center"/>
    </xf>
    <xf numFmtId="1" fontId="0" fillId="5" borderId="58" xfId="0" applyNumberFormat="1" applyFill="1" applyBorder="1"/>
    <xf numFmtId="0" fontId="0" fillId="5" borderId="59" xfId="0" applyFill="1" applyBorder="1" applyAlignment="1">
      <alignment horizontal="center"/>
    </xf>
    <xf numFmtId="0" fontId="0" fillId="7" borderId="45" xfId="0" applyFill="1" applyBorder="1" applyAlignment="1">
      <alignment horizontal="left"/>
    </xf>
    <xf numFmtId="0" fontId="0" fillId="6" borderId="70" xfId="0" applyFill="1" applyBorder="1" applyAlignment="1">
      <alignment horizontal="left"/>
    </xf>
    <xf numFmtId="1" fontId="0" fillId="5" borderId="71" xfId="0" applyNumberFormat="1" applyFill="1" applyBorder="1"/>
    <xf numFmtId="1" fontId="0" fillId="5" borderId="56" xfId="0" applyNumberFormat="1" applyFill="1" applyBorder="1"/>
    <xf numFmtId="1" fontId="12" fillId="6" borderId="76" xfId="0" applyNumberFormat="1" applyFont="1" applyFill="1" applyBorder="1" applyAlignment="1">
      <alignment horizontal="center"/>
    </xf>
    <xf numFmtId="1" fontId="0" fillId="5" borderId="72" xfId="0" applyNumberFormat="1" applyFill="1" applyBorder="1"/>
    <xf numFmtId="0" fontId="0" fillId="5" borderId="56" xfId="0" applyFill="1" applyBorder="1" applyAlignment="1">
      <alignment horizontal="center"/>
    </xf>
    <xf numFmtId="1" fontId="0" fillId="5" borderId="39" xfId="0" applyNumberFormat="1" applyFill="1" applyBorder="1" applyAlignment="1">
      <alignment horizontal="center"/>
    </xf>
    <xf numFmtId="0" fontId="0" fillId="5" borderId="74" xfId="0" applyFont="1" applyFill="1" applyBorder="1"/>
    <xf numFmtId="1" fontId="0" fillId="5" borderId="74" xfId="0" applyNumberFormat="1" applyFill="1" applyBorder="1" applyAlignment="1">
      <alignment horizontal="center"/>
    </xf>
    <xf numFmtId="0" fontId="0" fillId="8" borderId="23" xfId="0" applyFont="1" applyFill="1" applyBorder="1"/>
    <xf numFmtId="0" fontId="0" fillId="7" borderId="44" xfId="0" applyFill="1" applyBorder="1"/>
    <xf numFmtId="1" fontId="0" fillId="7" borderId="66" xfId="0" applyNumberFormat="1" applyFill="1" applyBorder="1"/>
    <xf numFmtId="1" fontId="0" fillId="7" borderId="52" xfId="0" applyNumberFormat="1" applyFill="1" applyBorder="1"/>
    <xf numFmtId="1" fontId="12" fillId="0" borderId="40" xfId="0" applyNumberFormat="1" applyFont="1" applyBorder="1" applyAlignment="1">
      <alignment horizontal="center"/>
    </xf>
    <xf numFmtId="0" fontId="0" fillId="7" borderId="46" xfId="0" applyFill="1" applyBorder="1" applyAlignment="1">
      <alignment horizontal="center"/>
    </xf>
    <xf numFmtId="1" fontId="0" fillId="7" borderId="57" xfId="0" applyNumberFormat="1" applyFill="1" applyBorder="1"/>
    <xf numFmtId="0" fontId="0" fillId="7" borderId="52" xfId="0" applyFill="1" applyBorder="1" applyAlignment="1">
      <alignment horizontal="center"/>
    </xf>
    <xf numFmtId="0" fontId="0" fillId="6" borderId="39" xfId="0" applyFont="1" applyFill="1" applyBorder="1"/>
    <xf numFmtId="0" fontId="0" fillId="6" borderId="45" xfId="0" applyFill="1" applyBorder="1"/>
    <xf numFmtId="0" fontId="0" fillId="8" borderId="39" xfId="0" applyFont="1" applyFill="1" applyBorder="1"/>
    <xf numFmtId="0" fontId="0" fillId="7" borderId="70" xfId="0" applyFill="1" applyBorder="1"/>
    <xf numFmtId="1" fontId="0" fillId="7" borderId="71" xfId="0" applyNumberFormat="1" applyFill="1" applyBorder="1"/>
    <xf numFmtId="1" fontId="0" fillId="7" borderId="56" xfId="0" applyNumberFormat="1" applyFill="1" applyBorder="1"/>
    <xf numFmtId="1" fontId="12" fillId="0" borderId="76" xfId="0" applyNumberFormat="1" applyFont="1" applyBorder="1" applyAlignment="1">
      <alignment horizontal="center"/>
    </xf>
    <xf numFmtId="1" fontId="0" fillId="7" borderId="72" xfId="0" applyNumberFormat="1" applyFill="1" applyBorder="1"/>
    <xf numFmtId="0" fontId="0" fillId="7" borderId="56" xfId="0" applyFill="1" applyBorder="1" applyAlignment="1">
      <alignment horizontal="center"/>
    </xf>
    <xf numFmtId="1" fontId="0" fillId="7" borderId="23" xfId="0" applyNumberFormat="1" applyFill="1" applyBorder="1" applyAlignment="1">
      <alignment horizontal="center"/>
    </xf>
    <xf numFmtId="0" fontId="0" fillId="8" borderId="74" xfId="0" applyFont="1" applyFill="1" applyBorder="1"/>
    <xf numFmtId="0" fontId="0" fillId="6" borderId="35" xfId="0" applyFill="1" applyBorder="1"/>
    <xf numFmtId="1" fontId="0" fillId="0" borderId="39" xfId="0" applyNumberForma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5" borderId="77" xfId="0" applyFill="1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56" xfId="0" applyBorder="1" applyAlignment="1">
      <alignment horizontal="center"/>
    </xf>
    <xf numFmtId="175" fontId="0" fillId="0" borderId="46" xfId="0" applyNumberFormat="1" applyBorder="1" applyAlignment="1">
      <alignment horizontal="center"/>
    </xf>
    <xf numFmtId="175" fontId="0" fillId="6" borderId="37" xfId="0" applyNumberFormat="1" applyFill="1" applyBorder="1" applyAlignment="1">
      <alignment horizontal="center"/>
    </xf>
    <xf numFmtId="175" fontId="0" fillId="7" borderId="47" xfId="0" applyNumberFormat="1" applyFill="1" applyBorder="1" applyAlignment="1">
      <alignment horizontal="center"/>
    </xf>
    <xf numFmtId="175" fontId="0" fillId="5" borderId="46" xfId="0" applyNumberFormat="1" applyFill="1" applyBorder="1" applyAlignment="1">
      <alignment horizontal="center"/>
    </xf>
    <xf numFmtId="175" fontId="0" fillId="0" borderId="49" xfId="0" applyNumberFormat="1" applyBorder="1" applyAlignment="1">
      <alignment horizontal="center"/>
    </xf>
    <xf numFmtId="175" fontId="0" fillId="7" borderId="48" xfId="0" applyNumberFormat="1" applyFill="1" applyBorder="1" applyAlignment="1">
      <alignment horizontal="center"/>
    </xf>
    <xf numFmtId="175" fontId="0" fillId="5" borderId="48" xfId="0" applyNumberFormat="1" applyFill="1" applyBorder="1" applyAlignment="1">
      <alignment horizontal="center"/>
    </xf>
    <xf numFmtId="175" fontId="0" fillId="5" borderId="49" xfId="0" applyNumberFormat="1" applyFill="1" applyBorder="1" applyAlignment="1">
      <alignment horizontal="center"/>
    </xf>
    <xf numFmtId="175" fontId="0" fillId="7" borderId="46" xfId="0" applyNumberFormat="1" applyFill="1" applyBorder="1" applyAlignment="1">
      <alignment horizontal="center"/>
    </xf>
    <xf numFmtId="175" fontId="0" fillId="7" borderId="49" xfId="0" applyNumberFormat="1" applyFill="1" applyBorder="1" applyAlignment="1">
      <alignment horizontal="center"/>
    </xf>
    <xf numFmtId="175" fontId="0" fillId="5" borderId="37" xfId="0" applyNumberFormat="1" applyFill="1" applyBorder="1" applyAlignment="1">
      <alignment horizontal="center"/>
    </xf>
    <xf numFmtId="175" fontId="0" fillId="7" borderId="37" xfId="0" applyNumberFormat="1" applyFill="1" applyBorder="1" applyAlignment="1">
      <alignment horizontal="center"/>
    </xf>
    <xf numFmtId="175" fontId="0" fillId="0" borderId="48" xfId="0" applyNumberFormat="1" applyBorder="1" applyAlignment="1">
      <alignment horizontal="center"/>
    </xf>
    <xf numFmtId="175" fontId="0" fillId="5" borderId="77" xfId="0" applyNumberFormat="1" applyFill="1" applyBorder="1" applyAlignment="1">
      <alignment horizontal="center"/>
    </xf>
    <xf numFmtId="175" fontId="0" fillId="0" borderId="78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7" xfId="0" applyFill="1" applyBorder="1"/>
    <xf numFmtId="0" fontId="0" fillId="2" borderId="0" xfId="0" applyFill="1" applyBorder="1" applyAlignment="1">
      <alignment horizontal="center"/>
    </xf>
    <xf numFmtId="0" fontId="0" fillId="0" borderId="79" xfId="0" applyBorder="1"/>
    <xf numFmtId="0" fontId="0" fillId="0" borderId="80" xfId="0" applyBorder="1" applyAlignment="1">
      <alignment horizontal="center"/>
    </xf>
    <xf numFmtId="0" fontId="0" fillId="9" borderId="81" xfId="0" applyFill="1" applyBorder="1"/>
    <xf numFmtId="0" fontId="0" fillId="9" borderId="82" xfId="0" applyFill="1" applyBorder="1"/>
    <xf numFmtId="0" fontId="0" fillId="7" borderId="20" xfId="0" applyFill="1" applyBorder="1" applyAlignment="1">
      <alignment horizontal="right"/>
    </xf>
    <xf numFmtId="0" fontId="0" fillId="7" borderId="21" xfId="0" applyFill="1" applyBorder="1" applyAlignment="1">
      <alignment horizontal="left"/>
    </xf>
    <xf numFmtId="0" fontId="0" fillId="6" borderId="79" xfId="0" applyFill="1" applyBorder="1" applyAlignment="1">
      <alignment horizontal="right"/>
    </xf>
    <xf numFmtId="0" fontId="0" fillId="0" borderId="83" xfId="0" applyBorder="1" applyAlignment="1">
      <alignment horizontal="right"/>
    </xf>
    <xf numFmtId="0" fontId="0" fillId="7" borderId="77" xfId="0" applyFill="1" applyBorder="1" applyAlignment="1">
      <alignment horizontal="right"/>
    </xf>
    <xf numFmtId="0" fontId="0" fillId="6" borderId="77" xfId="0" applyFill="1" applyBorder="1" applyAlignment="1">
      <alignment horizontal="right"/>
    </xf>
    <xf numFmtId="0" fontId="0" fillId="6" borderId="83" xfId="0" applyFill="1" applyBorder="1" applyAlignment="1">
      <alignment horizontal="right"/>
    </xf>
    <xf numFmtId="0" fontId="0" fillId="7" borderId="79" xfId="0" applyFill="1" applyBorder="1" applyAlignment="1">
      <alignment horizontal="right"/>
    </xf>
    <xf numFmtId="0" fontId="0" fillId="7" borderId="44" xfId="0" applyFill="1" applyBorder="1" applyAlignment="1">
      <alignment horizontal="left"/>
    </xf>
    <xf numFmtId="0" fontId="0" fillId="7" borderId="83" xfId="0" applyFill="1" applyBorder="1" applyAlignment="1">
      <alignment horizontal="right"/>
    </xf>
    <xf numFmtId="0" fontId="0" fillId="7" borderId="70" xfId="0" applyFill="1" applyBorder="1" applyAlignment="1">
      <alignment horizontal="left"/>
    </xf>
    <xf numFmtId="0" fontId="0" fillId="6" borderId="81" xfId="0" applyFill="1" applyBorder="1" applyAlignment="1">
      <alignment horizontal="right"/>
    </xf>
    <xf numFmtId="0" fontId="0" fillId="6" borderId="35" xfId="0" applyFill="1" applyBorder="1" applyAlignment="1">
      <alignment horizontal="left"/>
    </xf>
    <xf numFmtId="0" fontId="0" fillId="7" borderId="81" xfId="0" applyFill="1" applyBorder="1" applyAlignment="1">
      <alignment horizontal="right"/>
    </xf>
    <xf numFmtId="0" fontId="0" fillId="7" borderId="35" xfId="0" applyFill="1" applyBorder="1" applyAlignment="1">
      <alignment horizontal="left"/>
    </xf>
    <xf numFmtId="0" fontId="0" fillId="6" borderId="84" xfId="0" applyFill="1" applyBorder="1" applyAlignment="1">
      <alignment horizontal="right"/>
    </xf>
    <xf numFmtId="0" fontId="0" fillId="6" borderId="13" xfId="0" applyFill="1" applyBorder="1" applyAlignment="1">
      <alignment horizontal="left"/>
    </xf>
    <xf numFmtId="0" fontId="0" fillId="7" borderId="85" xfId="0" applyFill="1" applyBorder="1" applyAlignment="1">
      <alignment horizontal="right"/>
    </xf>
    <xf numFmtId="0" fontId="0" fillId="7" borderId="86" xfId="0" applyFill="1" applyBorder="1"/>
    <xf numFmtId="0" fontId="0" fillId="7" borderId="87" xfId="0" applyFill="1" applyBorder="1" applyAlignment="1">
      <alignment horizontal="left"/>
    </xf>
    <xf numFmtId="0" fontId="0" fillId="0" borderId="77" xfId="0" applyBorder="1" applyAlignment="1">
      <alignment horizontal="right"/>
    </xf>
    <xf numFmtId="0" fontId="0" fillId="0" borderId="88" xfId="0" applyBorder="1" applyAlignment="1">
      <alignment horizontal="left"/>
    </xf>
    <xf numFmtId="0" fontId="0" fillId="6" borderId="89" xfId="0" applyFill="1" applyBorder="1" applyAlignment="1">
      <alignment horizontal="left"/>
    </xf>
    <xf numFmtId="0" fontId="0" fillId="0" borderId="90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7DA64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54</xdr:row>
      <xdr:rowOff>190500</xdr:rowOff>
    </xdr:from>
    <xdr:to>
      <xdr:col>5</xdr:col>
      <xdr:colOff>409575</xdr:colOff>
      <xdr:row>58</xdr:row>
      <xdr:rowOff>38100</xdr:rowOff>
    </xdr:to>
    <xdr:pic>
      <xdr:nvPicPr>
        <xdr:cNvPr id="1329" name="Graphics 3">
          <a:extLst>
            <a:ext uri="{FF2B5EF4-FFF2-40B4-BE49-F238E27FC236}">
              <a16:creationId xmlns:a16="http://schemas.microsoft.com/office/drawing/2014/main" id="{AED2E1A6-6034-725C-EAEC-EE58EA59C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9353550"/>
          <a:ext cx="762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238125</xdr:colOff>
      <xdr:row>55</xdr:row>
      <xdr:rowOff>95250</xdr:rowOff>
    </xdr:from>
    <xdr:to>
      <xdr:col>9</xdr:col>
      <xdr:colOff>361950</xdr:colOff>
      <xdr:row>58</xdr:row>
      <xdr:rowOff>76200</xdr:rowOff>
    </xdr:to>
    <xdr:pic>
      <xdr:nvPicPr>
        <xdr:cNvPr id="1330" name="Graphics 4">
          <a:extLst>
            <a:ext uri="{FF2B5EF4-FFF2-40B4-BE49-F238E27FC236}">
              <a16:creationId xmlns:a16="http://schemas.microsoft.com/office/drawing/2014/main" id="{09D14034-C0F6-BB5E-DB42-0D750464E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448800"/>
          <a:ext cx="6096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28575</xdr:colOff>
      <xdr:row>55</xdr:row>
      <xdr:rowOff>47625</xdr:rowOff>
    </xdr:from>
    <xdr:to>
      <xdr:col>13</xdr:col>
      <xdr:colOff>28575</xdr:colOff>
      <xdr:row>58</xdr:row>
      <xdr:rowOff>85725</xdr:rowOff>
    </xdr:to>
    <xdr:pic>
      <xdr:nvPicPr>
        <xdr:cNvPr id="1331" name="Graphics 5">
          <a:extLst>
            <a:ext uri="{FF2B5EF4-FFF2-40B4-BE49-F238E27FC236}">
              <a16:creationId xmlns:a16="http://schemas.microsoft.com/office/drawing/2014/main" id="{8C60E838-01D6-78F4-F849-E8E24E71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9401175"/>
          <a:ext cx="485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53</xdr:row>
      <xdr:rowOff>114300</xdr:rowOff>
    </xdr:from>
    <xdr:to>
      <xdr:col>0</xdr:col>
      <xdr:colOff>762000</xdr:colOff>
      <xdr:row>57</xdr:row>
      <xdr:rowOff>38100</xdr:rowOff>
    </xdr:to>
    <xdr:pic>
      <xdr:nvPicPr>
        <xdr:cNvPr id="1332" name="Graphics 6">
          <a:extLst>
            <a:ext uri="{FF2B5EF4-FFF2-40B4-BE49-F238E27FC236}">
              <a16:creationId xmlns:a16="http://schemas.microsoft.com/office/drawing/2014/main" id="{DDA4CA13-DDB2-B3F9-9E36-041D01A38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115425"/>
          <a:ext cx="619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9525</xdr:rowOff>
    </xdr:from>
    <xdr:to>
      <xdr:col>8</xdr:col>
      <xdr:colOff>47625</xdr:colOff>
      <xdr:row>6</xdr:row>
      <xdr:rowOff>38100</xdr:rowOff>
    </xdr:to>
    <xdr:pic>
      <xdr:nvPicPr>
        <xdr:cNvPr id="1333" name="Picture 59">
          <a:extLst>
            <a:ext uri="{FF2B5EF4-FFF2-40B4-BE49-F238E27FC236}">
              <a16:creationId xmlns:a16="http://schemas.microsoft.com/office/drawing/2014/main" id="{E95ABABA-620D-0589-4411-DFAC6CDF5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36480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</xdr:colOff>
          <xdr:row>8</xdr:row>
          <xdr:rowOff>133350</xdr:rowOff>
        </xdr:from>
        <xdr:to>
          <xdr:col>13</xdr:col>
          <xdr:colOff>257175</xdr:colOff>
          <xdr:row>10</xdr:row>
          <xdr:rowOff>19050</xdr:rowOff>
        </xdr:to>
        <xdr:sp macro="" textlink="">
          <xdr:nvSpPr>
            <xdr:cNvPr id="1026" name="CheckBox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9B7758A-3A5F-92B8-A313-E0A4674C1C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</xdr:colOff>
          <xdr:row>9</xdr:row>
          <xdr:rowOff>152400</xdr:rowOff>
        </xdr:from>
        <xdr:to>
          <xdr:col>13</xdr:col>
          <xdr:colOff>247650</xdr:colOff>
          <xdr:row>11</xdr:row>
          <xdr:rowOff>0</xdr:rowOff>
        </xdr:to>
        <xdr:sp macro="" textlink="">
          <xdr:nvSpPr>
            <xdr:cNvPr id="1027" name="CheckBox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9E9F63E2-372B-DF80-94FD-239D3B8779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E956C-888D-41E5-A6C9-9CB5C28EADEE}">
  <sheetPr>
    <pageSetUpPr fitToPage="1"/>
  </sheetPr>
  <dimension ref="A1:S60"/>
  <sheetViews>
    <sheetView tabSelected="1" topLeftCell="A4" zoomScale="136" zoomScaleNormal="136" zoomScaleSheetLayoutView="145" workbookViewId="0">
      <selection activeCell="A12" sqref="A12"/>
    </sheetView>
  </sheetViews>
  <sheetFormatPr defaultColWidth="11.5703125" defaultRowHeight="12.75" x14ac:dyDescent="0.2"/>
  <cols>
    <col min="1" max="1" width="17.42578125" customWidth="1"/>
    <col min="2" max="2" width="4.140625" style="62" bestFit="1" customWidth="1"/>
    <col min="3" max="3" width="2.140625" bestFit="1" customWidth="1"/>
    <col min="4" max="4" width="4.140625" style="62" bestFit="1" customWidth="1"/>
    <col min="5" max="6" width="7.7109375" customWidth="1"/>
    <col min="7" max="7" width="3.42578125" customWidth="1"/>
    <col min="8" max="9" width="7.28515625" customWidth="1"/>
    <col min="10" max="11" width="7.7109375" customWidth="1"/>
    <col min="12" max="12" width="2.5703125" customWidth="1"/>
    <col min="13" max="13" width="7.28515625" customWidth="1"/>
    <col min="14" max="14" width="7" bestFit="1" customWidth="1"/>
    <col min="15" max="15" width="9.140625" hidden="1" customWidth="1"/>
    <col min="16" max="16" width="8" hidden="1" customWidth="1"/>
    <col min="17" max="17" width="0" hidden="1" customWidth="1"/>
  </cols>
  <sheetData>
    <row r="1" spans="1:17" ht="15.75" x14ac:dyDescent="0.25">
      <c r="K1" s="1"/>
      <c r="L1" s="1"/>
      <c r="N1" s="2"/>
    </row>
    <row r="2" spans="1:17" ht="15.75" x14ac:dyDescent="0.25">
      <c r="K2" s="1"/>
      <c r="L2" s="1"/>
      <c r="N2" s="3"/>
    </row>
    <row r="3" spans="1:17" ht="18.75" thickBot="1" x14ac:dyDescent="0.3">
      <c r="K3" s="1" t="s">
        <v>0</v>
      </c>
      <c r="L3" s="1"/>
      <c r="N3" s="4" t="s">
        <v>0</v>
      </c>
    </row>
    <row r="4" spans="1:17" x14ac:dyDescent="0.2">
      <c r="I4" s="5"/>
      <c r="J4" s="6" t="s">
        <v>45</v>
      </c>
      <c r="K4" s="7"/>
      <c r="L4" s="7"/>
      <c r="M4" s="8"/>
      <c r="N4" s="9"/>
    </row>
    <row r="5" spans="1:17" x14ac:dyDescent="0.2">
      <c r="I5" s="5"/>
      <c r="J5" s="10"/>
      <c r="K5" s="11"/>
      <c r="L5" s="11"/>
      <c r="M5" s="12"/>
      <c r="N5" s="13"/>
    </row>
    <row r="6" spans="1:17" x14ac:dyDescent="0.2">
      <c r="I6" s="5"/>
      <c r="J6" s="10"/>
      <c r="K6" s="11"/>
      <c r="L6" s="11"/>
      <c r="M6" s="14"/>
      <c r="N6" s="13"/>
    </row>
    <row r="7" spans="1:17" ht="16.5" x14ac:dyDescent="0.25">
      <c r="A7" t="s">
        <v>30</v>
      </c>
      <c r="F7" s="56"/>
      <c r="G7" s="56"/>
      <c r="I7" s="5"/>
      <c r="J7" s="10"/>
      <c r="K7" s="11" t="s">
        <v>0</v>
      </c>
      <c r="L7" s="11"/>
      <c r="M7" s="14"/>
      <c r="N7" s="13"/>
    </row>
    <row r="8" spans="1:17" x14ac:dyDescent="0.2">
      <c r="A8" t="s">
        <v>31</v>
      </c>
      <c r="F8" s="15"/>
      <c r="G8" s="15"/>
      <c r="I8" s="5"/>
      <c r="J8" s="10" t="s">
        <v>43</v>
      </c>
      <c r="K8" s="14"/>
      <c r="L8" s="14"/>
      <c r="M8" s="14"/>
      <c r="N8" s="13"/>
    </row>
    <row r="9" spans="1:17" x14ac:dyDescent="0.2">
      <c r="A9" t="s">
        <v>32</v>
      </c>
      <c r="I9" s="5"/>
      <c r="J9" s="10" t="s">
        <v>18</v>
      </c>
      <c r="K9" s="14" t="s">
        <v>0</v>
      </c>
      <c r="L9" s="14"/>
      <c r="M9" s="14"/>
      <c r="N9" s="13"/>
    </row>
    <row r="10" spans="1:17" x14ac:dyDescent="0.2">
      <c r="I10" s="5"/>
      <c r="J10" s="10" t="s">
        <v>19</v>
      </c>
      <c r="K10" s="14"/>
      <c r="L10" s="14"/>
      <c r="M10" s="16"/>
      <c r="N10" s="17"/>
    </row>
    <row r="11" spans="1:17" ht="17.25" thickBot="1" x14ac:dyDescent="0.3">
      <c r="A11" s="18" t="s">
        <v>49</v>
      </c>
      <c r="B11" s="111"/>
      <c r="C11" s="18"/>
      <c r="D11" s="111"/>
      <c r="E11" s="19"/>
      <c r="G11" s="20" t="s">
        <v>47</v>
      </c>
      <c r="I11" s="21"/>
      <c r="J11" s="22" t="s">
        <v>29</v>
      </c>
      <c r="K11" s="23"/>
      <c r="L11" s="23"/>
      <c r="M11" s="23"/>
      <c r="N11" s="24"/>
    </row>
    <row r="12" spans="1:17" ht="13.5" thickBot="1" x14ac:dyDescent="0.25"/>
    <row r="13" spans="1:17" x14ac:dyDescent="0.2">
      <c r="A13" s="25"/>
      <c r="B13" s="112"/>
      <c r="C13" s="28"/>
      <c r="D13" s="257"/>
      <c r="E13" s="26"/>
      <c r="F13" s="27" t="s">
        <v>33</v>
      </c>
      <c r="G13" s="27"/>
      <c r="H13" s="28"/>
      <c r="I13" s="28"/>
      <c r="J13" s="102"/>
      <c r="K13" s="103" t="s">
        <v>48</v>
      </c>
      <c r="L13" s="103"/>
      <c r="M13" s="104"/>
      <c r="N13" s="105"/>
    </row>
    <row r="14" spans="1:17" ht="13.5" thickBot="1" x14ac:dyDescent="0.25">
      <c r="A14" s="67"/>
      <c r="B14" s="113"/>
      <c r="C14" s="258"/>
      <c r="D14" s="259"/>
      <c r="E14" s="57" t="s">
        <v>20</v>
      </c>
      <c r="F14" s="58" t="s">
        <v>21</v>
      </c>
      <c r="G14" s="58"/>
      <c r="H14" s="66" t="s">
        <v>22</v>
      </c>
      <c r="I14" s="66" t="s">
        <v>23</v>
      </c>
      <c r="J14" s="106" t="str">
        <f>E14</f>
        <v>tilattu</v>
      </c>
      <c r="K14" s="107" t="str">
        <f>F14</f>
        <v>toimitettu</v>
      </c>
      <c r="L14" s="107"/>
      <c r="M14" s="107" t="s">
        <v>24</v>
      </c>
      <c r="N14" s="108" t="s">
        <v>25</v>
      </c>
      <c r="O14" t="s">
        <v>40</v>
      </c>
      <c r="P14" s="66" t="s">
        <v>41</v>
      </c>
      <c r="Q14" s="66" t="s">
        <v>42</v>
      </c>
    </row>
    <row r="15" spans="1:17" x14ac:dyDescent="0.2">
      <c r="A15" s="100"/>
      <c r="B15" s="260">
        <v>76</v>
      </c>
      <c r="C15" s="120" t="s">
        <v>15</v>
      </c>
      <c r="D15" s="261">
        <v>160</v>
      </c>
      <c r="E15" s="162"/>
      <c r="F15" s="163"/>
      <c r="G15" s="164" t="s">
        <v>16</v>
      </c>
      <c r="H15" s="125">
        <v>192</v>
      </c>
      <c r="I15" s="242">
        <f t="shared" ref="I15:I42" si="0">B15/1000*D15/1000*alapaino*H15</f>
        <v>36.188160000000003</v>
      </c>
      <c r="J15" s="144"/>
      <c r="K15" s="145"/>
      <c r="L15" s="87" t="s">
        <v>17</v>
      </c>
      <c r="M15" s="136">
        <v>4032</v>
      </c>
      <c r="N15" s="171">
        <f t="shared" ref="N15:N45" si="1">M15*B15/1000*D15/1000*alapaino</f>
        <v>759.95136000000014</v>
      </c>
      <c r="P15" s="66"/>
      <c r="Q15" s="66"/>
    </row>
    <row r="16" spans="1:17" x14ac:dyDescent="0.2">
      <c r="A16" s="96"/>
      <c r="B16" s="262">
        <v>76</v>
      </c>
      <c r="C16" s="94" t="s">
        <v>15</v>
      </c>
      <c r="D16" s="263">
        <v>192</v>
      </c>
      <c r="E16" s="97"/>
      <c r="F16" s="98"/>
      <c r="G16" s="95" t="s">
        <v>16</v>
      </c>
      <c r="H16" s="126">
        <v>176</v>
      </c>
      <c r="I16" s="243">
        <f t="shared" si="0"/>
        <v>39.806975999999999</v>
      </c>
      <c r="J16" s="146"/>
      <c r="K16" s="99"/>
      <c r="L16" s="87" t="s">
        <v>17</v>
      </c>
      <c r="M16" s="137">
        <v>3360</v>
      </c>
      <c r="N16" s="172">
        <f t="shared" si="1"/>
        <v>759.95136000000014</v>
      </c>
      <c r="P16" s="66"/>
      <c r="Q16" s="66"/>
    </row>
    <row r="17" spans="1:19" ht="13.5" thickBot="1" x14ac:dyDescent="0.25">
      <c r="A17" s="90"/>
      <c r="B17" s="264">
        <v>76</v>
      </c>
      <c r="C17" s="91" t="s">
        <v>15</v>
      </c>
      <c r="D17" s="265">
        <v>256</v>
      </c>
      <c r="E17" s="92"/>
      <c r="F17" s="93"/>
      <c r="G17" s="165" t="s">
        <v>16</v>
      </c>
      <c r="H17" s="127">
        <v>128</v>
      </c>
      <c r="I17" s="244">
        <f t="shared" si="0"/>
        <v>38.600704</v>
      </c>
      <c r="J17" s="147"/>
      <c r="K17" s="93"/>
      <c r="L17" s="148" t="s">
        <v>17</v>
      </c>
      <c r="M17" s="138">
        <v>2448</v>
      </c>
      <c r="N17" s="173">
        <f t="shared" si="1"/>
        <v>738.23846400000002</v>
      </c>
      <c r="O17">
        <f>E17*$H17+J17*$M17</f>
        <v>0</v>
      </c>
      <c r="P17">
        <f t="shared" ref="P17:P42" si="2">B17/1000*D17/1000*O17*alapaino</f>
        <v>0</v>
      </c>
      <c r="Q17">
        <f>E17*B17/1000*D17/1000*H17+B17/1000*D17/1000*J17*M17</f>
        <v>0</v>
      </c>
    </row>
    <row r="18" spans="1:19" x14ac:dyDescent="0.2">
      <c r="A18" s="109"/>
      <c r="B18" s="266">
        <v>95</v>
      </c>
      <c r="C18" s="121" t="s">
        <v>15</v>
      </c>
      <c r="D18" s="121">
        <v>160</v>
      </c>
      <c r="E18" s="166"/>
      <c r="F18" s="150"/>
      <c r="G18" s="110" t="s">
        <v>16</v>
      </c>
      <c r="H18" s="128">
        <v>128</v>
      </c>
      <c r="I18" s="245">
        <f>B18/1000*D18/1000*alapaino*H18</f>
        <v>30.1568</v>
      </c>
      <c r="J18" s="149"/>
      <c r="K18" s="150"/>
      <c r="L18" s="181" t="s">
        <v>17</v>
      </c>
      <c r="M18" s="139">
        <v>3408</v>
      </c>
      <c r="N18" s="182">
        <f t="shared" si="1"/>
        <v>802.9248</v>
      </c>
    </row>
    <row r="19" spans="1:19" ht="13.5" thickBot="1" x14ac:dyDescent="0.25">
      <c r="A19" s="90"/>
      <c r="B19" s="267">
        <v>95</v>
      </c>
      <c r="C19" s="183" t="s">
        <v>15</v>
      </c>
      <c r="D19" s="183">
        <v>192</v>
      </c>
      <c r="E19" s="184"/>
      <c r="F19" s="185"/>
      <c r="G19" s="168" t="s">
        <v>16</v>
      </c>
      <c r="H19" s="186">
        <v>112</v>
      </c>
      <c r="I19" s="246">
        <f>B19/1000*D19/1000*alapaino*H19</f>
        <v>31.664640000000002</v>
      </c>
      <c r="J19" s="187"/>
      <c r="K19" s="185"/>
      <c r="L19" s="83" t="s">
        <v>17</v>
      </c>
      <c r="M19" s="188">
        <v>2880</v>
      </c>
      <c r="N19" s="189">
        <f t="shared" si="1"/>
        <v>814.23360000000014</v>
      </c>
    </row>
    <row r="20" spans="1:19" x14ac:dyDescent="0.2">
      <c r="A20" s="109"/>
      <c r="B20" s="266">
        <v>114</v>
      </c>
      <c r="C20" s="121" t="s">
        <v>15</v>
      </c>
      <c r="D20" s="121">
        <v>160</v>
      </c>
      <c r="E20" s="166"/>
      <c r="F20" s="150"/>
      <c r="G20" s="110" t="s">
        <v>16</v>
      </c>
      <c r="H20" s="128">
        <v>112</v>
      </c>
      <c r="I20" s="245">
        <f>B20/1000*D20/1000*alapaino*H20</f>
        <v>31.664640000000002</v>
      </c>
      <c r="J20" s="149"/>
      <c r="K20" s="150"/>
      <c r="L20" s="181" t="s">
        <v>17</v>
      </c>
      <c r="M20" s="140">
        <v>2784</v>
      </c>
      <c r="N20" s="182">
        <f t="shared" si="1"/>
        <v>787.09247999999991</v>
      </c>
    </row>
    <row r="21" spans="1:19" ht="13.5" thickBot="1" x14ac:dyDescent="0.25">
      <c r="A21" s="90"/>
      <c r="B21" s="264">
        <v>114</v>
      </c>
      <c r="C21" s="91" t="s">
        <v>15</v>
      </c>
      <c r="D21" s="265">
        <v>192</v>
      </c>
      <c r="E21" s="170"/>
      <c r="F21" s="159"/>
      <c r="G21" s="168" t="s">
        <v>16</v>
      </c>
      <c r="H21" s="127">
        <v>96</v>
      </c>
      <c r="I21" s="244">
        <f t="shared" si="0"/>
        <v>32.569344000000001</v>
      </c>
      <c r="J21" s="158"/>
      <c r="K21" s="159"/>
      <c r="L21" s="83" t="s">
        <v>17</v>
      </c>
      <c r="M21" s="138">
        <v>2400</v>
      </c>
      <c r="N21" s="190">
        <f t="shared" si="1"/>
        <v>814.23360000000014</v>
      </c>
      <c r="O21">
        <f t="shared" ref="O21:O51" si="3">E21*H21+J21*M21</f>
        <v>0</v>
      </c>
      <c r="P21">
        <f t="shared" si="2"/>
        <v>0</v>
      </c>
      <c r="Q21">
        <f t="shared" ref="Q21:Q51" si="4">E21*B21/1000*D21/1000*H21+B21/1000*D21/1000*J21*M21</f>
        <v>0</v>
      </c>
    </row>
    <row r="22" spans="1:19" x14ac:dyDescent="0.2">
      <c r="A22" s="109"/>
      <c r="B22" s="266">
        <v>133</v>
      </c>
      <c r="C22" s="123" t="s">
        <v>15</v>
      </c>
      <c r="D22" s="121">
        <v>160</v>
      </c>
      <c r="E22" s="166"/>
      <c r="F22" s="150"/>
      <c r="G22" s="110" t="s">
        <v>16</v>
      </c>
      <c r="H22" s="128">
        <v>96</v>
      </c>
      <c r="I22" s="245">
        <f>B22/1000*D22/1000*alapaino*H22</f>
        <v>31.664640000000002</v>
      </c>
      <c r="J22" s="149"/>
      <c r="K22" s="150"/>
      <c r="L22" s="181" t="s">
        <v>17</v>
      </c>
      <c r="M22" s="140">
        <v>2400</v>
      </c>
      <c r="N22" s="182">
        <f t="shared" si="1"/>
        <v>791.61599999999999</v>
      </c>
    </row>
    <row r="23" spans="1:19" x14ac:dyDescent="0.2">
      <c r="A23" s="192"/>
      <c r="B23" s="268">
        <v>133</v>
      </c>
      <c r="C23" s="193" t="s">
        <v>15</v>
      </c>
      <c r="D23" s="206">
        <v>192</v>
      </c>
      <c r="E23" s="194"/>
      <c r="F23" s="195"/>
      <c r="G23" s="196" t="s">
        <v>16</v>
      </c>
      <c r="H23" s="131">
        <v>80</v>
      </c>
      <c r="I23" s="247">
        <f t="shared" si="0"/>
        <v>31.664639999999999</v>
      </c>
      <c r="J23" s="197"/>
      <c r="K23" s="195"/>
      <c r="L23" s="87" t="s">
        <v>17</v>
      </c>
      <c r="M23" s="198">
        <v>2016</v>
      </c>
      <c r="N23" s="199">
        <f t="shared" si="1"/>
        <v>797.94892800000002</v>
      </c>
      <c r="O23">
        <f t="shared" si="3"/>
        <v>0</v>
      </c>
      <c r="P23">
        <f t="shared" si="2"/>
        <v>0</v>
      </c>
      <c r="Q23">
        <f t="shared" si="4"/>
        <v>0</v>
      </c>
    </row>
    <row r="24" spans="1:19" x14ac:dyDescent="0.2">
      <c r="A24" s="101"/>
      <c r="B24" s="269">
        <v>133</v>
      </c>
      <c r="C24" s="200" t="s">
        <v>15</v>
      </c>
      <c r="D24" s="200">
        <v>256</v>
      </c>
      <c r="E24" s="201"/>
      <c r="F24" s="202"/>
      <c r="G24" s="203" t="s">
        <v>16</v>
      </c>
      <c r="H24" s="134">
        <v>64</v>
      </c>
      <c r="I24" s="248">
        <f t="shared" si="0"/>
        <v>33.775615999999999</v>
      </c>
      <c r="J24" s="204"/>
      <c r="K24" s="202"/>
      <c r="L24" s="87" t="s">
        <v>17</v>
      </c>
      <c r="M24" s="205">
        <v>1488</v>
      </c>
      <c r="N24" s="213">
        <f t="shared" si="1"/>
        <v>785.28307199999995</v>
      </c>
      <c r="O24">
        <f t="shared" si="3"/>
        <v>0</v>
      </c>
      <c r="P24">
        <f t="shared" si="2"/>
        <v>0</v>
      </c>
      <c r="Q24">
        <f t="shared" si="4"/>
        <v>0</v>
      </c>
    </row>
    <row r="25" spans="1:19" x14ac:dyDescent="0.2">
      <c r="A25" s="192"/>
      <c r="B25" s="268">
        <v>133</v>
      </c>
      <c r="C25" s="206" t="s">
        <v>15</v>
      </c>
      <c r="D25" s="206">
        <v>320</v>
      </c>
      <c r="E25" s="194"/>
      <c r="F25" s="195"/>
      <c r="G25" s="196" t="s">
        <v>16</v>
      </c>
      <c r="H25" s="131">
        <v>48</v>
      </c>
      <c r="I25" s="247">
        <f t="shared" si="0"/>
        <v>31.664640000000002</v>
      </c>
      <c r="J25" s="197"/>
      <c r="K25" s="195"/>
      <c r="L25" s="87" t="s">
        <v>17</v>
      </c>
      <c r="M25" s="198">
        <v>1248</v>
      </c>
      <c r="N25" s="199">
        <f t="shared" si="1"/>
        <v>823.28064000000006</v>
      </c>
      <c r="O25">
        <f t="shared" si="3"/>
        <v>0</v>
      </c>
      <c r="P25">
        <f t="shared" si="2"/>
        <v>0</v>
      </c>
      <c r="Q25">
        <f t="shared" si="4"/>
        <v>0</v>
      </c>
    </row>
    <row r="26" spans="1:19" ht="13.5" thickBot="1" x14ac:dyDescent="0.25">
      <c r="A26" s="214"/>
      <c r="B26" s="270">
        <v>133</v>
      </c>
      <c r="C26" s="207" t="s">
        <v>15</v>
      </c>
      <c r="D26" s="207">
        <v>384</v>
      </c>
      <c r="E26" s="208"/>
      <c r="F26" s="209"/>
      <c r="G26" s="210" t="s">
        <v>16</v>
      </c>
      <c r="H26" s="133">
        <v>32</v>
      </c>
      <c r="I26" s="249">
        <f t="shared" si="0"/>
        <v>25.331712</v>
      </c>
      <c r="J26" s="211"/>
      <c r="K26" s="209"/>
      <c r="L26" s="82" t="s">
        <v>17</v>
      </c>
      <c r="M26" s="212">
        <v>960</v>
      </c>
      <c r="N26" s="215">
        <f t="shared" si="1"/>
        <v>759.95136000000014</v>
      </c>
      <c r="O26">
        <f t="shared" si="3"/>
        <v>0</v>
      </c>
      <c r="P26">
        <f t="shared" si="2"/>
        <v>0</v>
      </c>
      <c r="Q26">
        <f t="shared" si="4"/>
        <v>0</v>
      </c>
    </row>
    <row r="27" spans="1:19" x14ac:dyDescent="0.2">
      <c r="A27" s="216"/>
      <c r="B27" s="271">
        <v>152</v>
      </c>
      <c r="C27" s="217" t="s">
        <v>15</v>
      </c>
      <c r="D27" s="272">
        <v>160</v>
      </c>
      <c r="E27" s="218"/>
      <c r="F27" s="219"/>
      <c r="G27" s="220" t="s">
        <v>16</v>
      </c>
      <c r="H27" s="221">
        <v>96</v>
      </c>
      <c r="I27" s="250">
        <f t="shared" si="0"/>
        <v>36.188160000000003</v>
      </c>
      <c r="J27" s="222"/>
      <c r="K27" s="219"/>
      <c r="L27" s="181" t="s">
        <v>17</v>
      </c>
      <c r="M27" s="223">
        <v>2016</v>
      </c>
      <c r="N27" s="233">
        <f t="shared" si="1"/>
        <v>759.95136000000014</v>
      </c>
      <c r="O27">
        <f t="shared" si="3"/>
        <v>0</v>
      </c>
      <c r="P27">
        <f t="shared" si="2"/>
        <v>0</v>
      </c>
      <c r="Q27">
        <f t="shared" si="4"/>
        <v>0</v>
      </c>
    </row>
    <row r="28" spans="1:19" x14ac:dyDescent="0.2">
      <c r="A28" s="224"/>
      <c r="B28" s="269">
        <v>152</v>
      </c>
      <c r="C28" s="225" t="s">
        <v>15</v>
      </c>
      <c r="D28" s="200">
        <v>192</v>
      </c>
      <c r="E28" s="201"/>
      <c r="F28" s="202"/>
      <c r="G28" s="203" t="s">
        <v>16</v>
      </c>
      <c r="H28" s="134">
        <v>96</v>
      </c>
      <c r="I28" s="248">
        <f t="shared" si="0"/>
        <v>43.425792000000001</v>
      </c>
      <c r="J28" s="204"/>
      <c r="K28" s="202"/>
      <c r="L28" s="79" t="s">
        <v>17</v>
      </c>
      <c r="M28" s="205">
        <v>1776</v>
      </c>
      <c r="N28" s="213">
        <f t="shared" si="1"/>
        <v>803.37715200000002</v>
      </c>
      <c r="O28">
        <f t="shared" si="3"/>
        <v>0</v>
      </c>
      <c r="P28">
        <f t="shared" si="2"/>
        <v>0</v>
      </c>
      <c r="Q28">
        <f t="shared" si="4"/>
        <v>0</v>
      </c>
    </row>
    <row r="29" spans="1:19" x14ac:dyDescent="0.2">
      <c r="A29" s="226"/>
      <c r="B29" s="268">
        <v>152</v>
      </c>
      <c r="C29" s="193" t="s">
        <v>15</v>
      </c>
      <c r="D29" s="206">
        <v>256</v>
      </c>
      <c r="E29" s="194"/>
      <c r="F29" s="195"/>
      <c r="G29" s="196" t="s">
        <v>16</v>
      </c>
      <c r="H29" s="131">
        <v>64</v>
      </c>
      <c r="I29" s="247">
        <f t="shared" si="0"/>
        <v>38.600704</v>
      </c>
      <c r="J29" s="197"/>
      <c r="K29" s="195"/>
      <c r="L29" s="87" t="s">
        <v>17</v>
      </c>
      <c r="M29" s="198">
        <v>1200</v>
      </c>
      <c r="N29" s="199">
        <f t="shared" si="1"/>
        <v>723.76319999999998</v>
      </c>
      <c r="O29">
        <f t="shared" si="3"/>
        <v>0</v>
      </c>
      <c r="P29">
        <f t="shared" si="2"/>
        <v>0</v>
      </c>
      <c r="Q29">
        <f t="shared" si="4"/>
        <v>0</v>
      </c>
    </row>
    <row r="30" spans="1:19" x14ac:dyDescent="0.2">
      <c r="A30" s="224"/>
      <c r="B30" s="269">
        <v>152</v>
      </c>
      <c r="C30" s="225" t="s">
        <v>15</v>
      </c>
      <c r="D30" s="200">
        <v>320</v>
      </c>
      <c r="E30" s="201"/>
      <c r="F30" s="202"/>
      <c r="G30" s="203" t="s">
        <v>16</v>
      </c>
      <c r="H30" s="134">
        <v>48</v>
      </c>
      <c r="I30" s="248">
        <f t="shared" si="0"/>
        <v>36.188160000000003</v>
      </c>
      <c r="J30" s="204"/>
      <c r="K30" s="202"/>
      <c r="L30" s="79" t="s">
        <v>17</v>
      </c>
      <c r="M30" s="205">
        <v>1008</v>
      </c>
      <c r="N30" s="213">
        <f t="shared" si="1"/>
        <v>759.95136000000014</v>
      </c>
      <c r="O30">
        <f t="shared" si="3"/>
        <v>0</v>
      </c>
      <c r="P30">
        <f t="shared" si="2"/>
        <v>0</v>
      </c>
      <c r="Q30">
        <f t="shared" si="4"/>
        <v>0</v>
      </c>
    </row>
    <row r="31" spans="1:19" ht="13.5" thickBot="1" x14ac:dyDescent="0.25">
      <c r="A31" s="234"/>
      <c r="B31" s="273">
        <v>152</v>
      </c>
      <c r="C31" s="227" t="s">
        <v>15</v>
      </c>
      <c r="D31" s="274">
        <v>384</v>
      </c>
      <c r="E31" s="228"/>
      <c r="F31" s="229"/>
      <c r="G31" s="230" t="s">
        <v>16</v>
      </c>
      <c r="H31" s="135">
        <v>32</v>
      </c>
      <c r="I31" s="251">
        <f t="shared" si="0"/>
        <v>28.950527999999998</v>
      </c>
      <c r="J31" s="231"/>
      <c r="K31" s="229"/>
      <c r="L31" s="83" t="s">
        <v>17</v>
      </c>
      <c r="M31" s="232">
        <v>816</v>
      </c>
      <c r="N31" s="191">
        <f t="shared" si="1"/>
        <v>738.23846400000002</v>
      </c>
      <c r="O31">
        <f t="shared" si="3"/>
        <v>0</v>
      </c>
      <c r="P31">
        <f t="shared" si="2"/>
        <v>0</v>
      </c>
      <c r="Q31">
        <f t="shared" si="4"/>
        <v>0</v>
      </c>
      <c r="S31" s="29"/>
    </row>
    <row r="32" spans="1:19" x14ac:dyDescent="0.2">
      <c r="A32" s="77"/>
      <c r="B32" s="266">
        <v>190</v>
      </c>
      <c r="C32" s="123" t="s">
        <v>15</v>
      </c>
      <c r="D32" s="121">
        <v>192</v>
      </c>
      <c r="E32" s="166"/>
      <c r="F32" s="150"/>
      <c r="G32" s="110" t="s">
        <v>16</v>
      </c>
      <c r="H32" s="128">
        <v>64</v>
      </c>
      <c r="I32" s="245">
        <f t="shared" si="0"/>
        <v>36.188160000000003</v>
      </c>
      <c r="J32" s="149"/>
      <c r="K32" s="150"/>
      <c r="L32" s="155" t="s">
        <v>17</v>
      </c>
      <c r="M32" s="140">
        <v>1440</v>
      </c>
      <c r="N32" s="182">
        <f t="shared" si="1"/>
        <v>814.23360000000014</v>
      </c>
      <c r="O32">
        <f t="shared" si="3"/>
        <v>0</v>
      </c>
      <c r="P32">
        <f t="shared" si="2"/>
        <v>0</v>
      </c>
      <c r="Q32">
        <f t="shared" si="4"/>
        <v>0</v>
      </c>
    </row>
    <row r="33" spans="1:17" x14ac:dyDescent="0.2">
      <c r="A33" s="226"/>
      <c r="B33" s="268">
        <v>190</v>
      </c>
      <c r="C33" s="193" t="s">
        <v>15</v>
      </c>
      <c r="D33" s="206">
        <v>256</v>
      </c>
      <c r="E33" s="194"/>
      <c r="F33" s="195"/>
      <c r="G33" s="196" t="s">
        <v>16</v>
      </c>
      <c r="H33" s="131">
        <v>48</v>
      </c>
      <c r="I33" s="247">
        <f t="shared" si="0"/>
        <v>36.188160000000003</v>
      </c>
      <c r="J33" s="197"/>
      <c r="K33" s="195"/>
      <c r="L33" s="87" t="s">
        <v>17</v>
      </c>
      <c r="M33" s="198">
        <v>1056</v>
      </c>
      <c r="N33" s="199">
        <f t="shared" si="1"/>
        <v>796.13951999999995</v>
      </c>
      <c r="O33">
        <f t="shared" si="3"/>
        <v>0</v>
      </c>
      <c r="P33">
        <f t="shared" si="2"/>
        <v>0</v>
      </c>
      <c r="Q33">
        <f t="shared" si="4"/>
        <v>0</v>
      </c>
    </row>
    <row r="34" spans="1:17" x14ac:dyDescent="0.2">
      <c r="A34" s="224"/>
      <c r="B34" s="269">
        <v>190</v>
      </c>
      <c r="C34" s="225" t="s">
        <v>15</v>
      </c>
      <c r="D34" s="200">
        <v>320</v>
      </c>
      <c r="E34" s="201"/>
      <c r="F34" s="202"/>
      <c r="G34" s="203" t="s">
        <v>16</v>
      </c>
      <c r="H34" s="134">
        <v>32</v>
      </c>
      <c r="I34" s="248">
        <f t="shared" si="0"/>
        <v>30.1568</v>
      </c>
      <c r="J34" s="204"/>
      <c r="K34" s="202"/>
      <c r="L34" s="79" t="s">
        <v>17</v>
      </c>
      <c r="M34" s="205">
        <v>864</v>
      </c>
      <c r="N34" s="213">
        <f t="shared" si="1"/>
        <v>814.23360000000002</v>
      </c>
      <c r="O34">
        <f t="shared" si="3"/>
        <v>0</v>
      </c>
      <c r="P34">
        <f t="shared" si="2"/>
        <v>0</v>
      </c>
      <c r="Q34">
        <f t="shared" si="4"/>
        <v>0</v>
      </c>
    </row>
    <row r="35" spans="1:17" x14ac:dyDescent="0.2">
      <c r="A35" s="226"/>
      <c r="B35" s="268">
        <v>190</v>
      </c>
      <c r="C35" s="193" t="s">
        <v>15</v>
      </c>
      <c r="D35" s="206">
        <v>384</v>
      </c>
      <c r="E35" s="194"/>
      <c r="F35" s="195"/>
      <c r="G35" s="196" t="s">
        <v>16</v>
      </c>
      <c r="H35" s="131">
        <v>16</v>
      </c>
      <c r="I35" s="247">
        <f t="shared" si="0"/>
        <v>18.094080000000002</v>
      </c>
      <c r="J35" s="197"/>
      <c r="K35" s="195"/>
      <c r="L35" s="87" t="s">
        <v>17</v>
      </c>
      <c r="M35" s="198">
        <v>720</v>
      </c>
      <c r="N35" s="199">
        <f t="shared" si="1"/>
        <v>814.23360000000014</v>
      </c>
      <c r="O35">
        <f t="shared" si="3"/>
        <v>0</v>
      </c>
      <c r="P35">
        <f t="shared" si="2"/>
        <v>0</v>
      </c>
      <c r="Q35">
        <f t="shared" si="4"/>
        <v>0</v>
      </c>
    </row>
    <row r="36" spans="1:17" x14ac:dyDescent="0.2">
      <c r="A36" s="224"/>
      <c r="B36" s="269">
        <v>190</v>
      </c>
      <c r="C36" s="225" t="s">
        <v>15</v>
      </c>
      <c r="D36" s="200">
        <v>448</v>
      </c>
      <c r="E36" s="201"/>
      <c r="F36" s="202"/>
      <c r="G36" s="203" t="s">
        <v>16</v>
      </c>
      <c r="H36" s="134">
        <v>32</v>
      </c>
      <c r="I36" s="248">
        <f t="shared" si="0"/>
        <v>42.219520000000003</v>
      </c>
      <c r="J36" s="204"/>
      <c r="K36" s="202"/>
      <c r="L36" s="79" t="s">
        <v>17</v>
      </c>
      <c r="M36" s="205">
        <v>576</v>
      </c>
      <c r="N36" s="213">
        <f t="shared" si="1"/>
        <v>759.95135999999991</v>
      </c>
      <c r="O36">
        <f t="shared" si="3"/>
        <v>0</v>
      </c>
      <c r="P36">
        <f t="shared" si="2"/>
        <v>0</v>
      </c>
      <c r="Q36">
        <f t="shared" si="4"/>
        <v>0</v>
      </c>
    </row>
    <row r="37" spans="1:17" ht="13.5" thickBot="1" x14ac:dyDescent="0.25">
      <c r="A37" s="234"/>
      <c r="B37" s="273">
        <v>190</v>
      </c>
      <c r="C37" s="227" t="s">
        <v>15</v>
      </c>
      <c r="D37" s="274">
        <v>512</v>
      </c>
      <c r="E37" s="228"/>
      <c r="F37" s="229"/>
      <c r="G37" s="230" t="s">
        <v>16</v>
      </c>
      <c r="H37" s="135">
        <v>16</v>
      </c>
      <c r="I37" s="251">
        <f t="shared" si="0"/>
        <v>24.125440000000001</v>
      </c>
      <c r="J37" s="231"/>
      <c r="K37" s="229"/>
      <c r="L37" s="83" t="s">
        <v>17</v>
      </c>
      <c r="M37" s="232">
        <v>480</v>
      </c>
      <c r="N37" s="191">
        <f t="shared" si="1"/>
        <v>723.76319999999998</v>
      </c>
      <c r="O37">
        <f t="shared" si="3"/>
        <v>0</v>
      </c>
      <c r="P37">
        <f t="shared" si="2"/>
        <v>0</v>
      </c>
      <c r="Q37">
        <f t="shared" si="4"/>
        <v>0</v>
      </c>
    </row>
    <row r="38" spans="1:17" x14ac:dyDescent="0.2">
      <c r="A38" s="80"/>
      <c r="B38" s="275">
        <v>228</v>
      </c>
      <c r="C38" s="235" t="s">
        <v>15</v>
      </c>
      <c r="D38" s="276">
        <v>256</v>
      </c>
      <c r="E38" s="177"/>
      <c r="F38" s="178"/>
      <c r="G38" s="95" t="s">
        <v>16</v>
      </c>
      <c r="H38" s="132">
        <v>32</v>
      </c>
      <c r="I38" s="252">
        <f t="shared" si="0"/>
        <v>28.950528000000002</v>
      </c>
      <c r="J38" s="179"/>
      <c r="K38" s="178"/>
      <c r="L38" s="81" t="s">
        <v>17</v>
      </c>
      <c r="M38" s="180">
        <v>912</v>
      </c>
      <c r="N38" s="176">
        <f t="shared" si="1"/>
        <v>825.09004800000002</v>
      </c>
      <c r="O38">
        <f t="shared" si="3"/>
        <v>0</v>
      </c>
      <c r="P38">
        <f t="shared" si="2"/>
        <v>0</v>
      </c>
      <c r="Q38">
        <f t="shared" si="4"/>
        <v>0</v>
      </c>
    </row>
    <row r="39" spans="1:17" x14ac:dyDescent="0.2">
      <c r="A39" s="84"/>
      <c r="B39" s="277">
        <v>228</v>
      </c>
      <c r="C39" s="124" t="s">
        <v>15</v>
      </c>
      <c r="D39" s="278">
        <v>320</v>
      </c>
      <c r="E39" s="169"/>
      <c r="F39" s="157"/>
      <c r="G39" s="164" t="s">
        <v>16</v>
      </c>
      <c r="H39" s="130">
        <v>32</v>
      </c>
      <c r="I39" s="253">
        <f t="shared" si="0"/>
        <v>36.188160000000003</v>
      </c>
      <c r="J39" s="156"/>
      <c r="K39" s="157"/>
      <c r="L39" s="89" t="s">
        <v>17</v>
      </c>
      <c r="M39" s="143">
        <v>720</v>
      </c>
      <c r="N39" s="174">
        <f t="shared" si="1"/>
        <v>814.23360000000002</v>
      </c>
      <c r="O39">
        <f t="shared" si="3"/>
        <v>0</v>
      </c>
      <c r="P39">
        <f t="shared" si="2"/>
        <v>0</v>
      </c>
      <c r="Q39">
        <f t="shared" si="4"/>
        <v>0</v>
      </c>
    </row>
    <row r="40" spans="1:17" x14ac:dyDescent="0.2">
      <c r="A40" s="78"/>
      <c r="B40" s="279">
        <v>228</v>
      </c>
      <c r="C40" s="68" t="s">
        <v>15</v>
      </c>
      <c r="D40" s="280">
        <v>384</v>
      </c>
      <c r="E40" s="59"/>
      <c r="F40" s="60"/>
      <c r="G40" s="95" t="s">
        <v>16</v>
      </c>
      <c r="H40" s="132">
        <v>16</v>
      </c>
      <c r="I40" s="252">
        <f t="shared" si="0"/>
        <v>21.712896000000001</v>
      </c>
      <c r="J40" s="153"/>
      <c r="K40" s="60"/>
      <c r="L40" s="81" t="s">
        <v>17</v>
      </c>
      <c r="M40" s="141">
        <v>624</v>
      </c>
      <c r="N40" s="176">
        <f t="shared" si="1"/>
        <v>846.80294399999991</v>
      </c>
      <c r="O40">
        <f t="shared" si="3"/>
        <v>0</v>
      </c>
      <c r="P40">
        <f t="shared" si="2"/>
        <v>0</v>
      </c>
      <c r="Q40">
        <f t="shared" si="4"/>
        <v>0</v>
      </c>
    </row>
    <row r="41" spans="1:17" x14ac:dyDescent="0.2">
      <c r="A41" s="88"/>
      <c r="B41" s="281">
        <v>228</v>
      </c>
      <c r="C41" s="282" t="s">
        <v>15</v>
      </c>
      <c r="D41" s="283">
        <v>448</v>
      </c>
      <c r="E41" s="85"/>
      <c r="F41" s="86"/>
      <c r="G41" s="164" t="s">
        <v>16</v>
      </c>
      <c r="H41" s="131">
        <v>16</v>
      </c>
      <c r="I41" s="247">
        <f t="shared" si="0"/>
        <v>25.331712</v>
      </c>
      <c r="J41" s="154"/>
      <c r="K41" s="86"/>
      <c r="L41" s="87" t="s">
        <v>17</v>
      </c>
      <c r="M41" s="142">
        <v>480</v>
      </c>
      <c r="N41" s="175">
        <f t="shared" si="1"/>
        <v>759.95135999999991</v>
      </c>
      <c r="O41">
        <f t="shared" si="3"/>
        <v>0</v>
      </c>
      <c r="P41">
        <f t="shared" si="2"/>
        <v>0</v>
      </c>
      <c r="Q41">
        <f t="shared" si="4"/>
        <v>0</v>
      </c>
    </row>
    <row r="42" spans="1:17" ht="13.5" thickBot="1" x14ac:dyDescent="0.25">
      <c r="A42" s="214"/>
      <c r="B42" s="270">
        <v>228</v>
      </c>
      <c r="C42" s="207" t="s">
        <v>15</v>
      </c>
      <c r="D42" s="207">
        <v>512</v>
      </c>
      <c r="E42" s="208"/>
      <c r="F42" s="209"/>
      <c r="G42" s="210" t="s">
        <v>16</v>
      </c>
      <c r="H42" s="133">
        <v>16</v>
      </c>
      <c r="I42" s="249">
        <f t="shared" si="0"/>
        <v>28.950528000000002</v>
      </c>
      <c r="J42" s="211"/>
      <c r="K42" s="209"/>
      <c r="L42" s="82" t="s">
        <v>17</v>
      </c>
      <c r="M42" s="212">
        <v>432</v>
      </c>
      <c r="N42" s="215">
        <f t="shared" si="1"/>
        <v>781.66425600000002</v>
      </c>
      <c r="O42">
        <f t="shared" si="3"/>
        <v>0</v>
      </c>
      <c r="P42">
        <f t="shared" si="2"/>
        <v>0</v>
      </c>
      <c r="Q42">
        <f t="shared" si="4"/>
        <v>0</v>
      </c>
    </row>
    <row r="43" spans="1:17" x14ac:dyDescent="0.2">
      <c r="A43" s="216"/>
      <c r="B43" s="271">
        <v>266</v>
      </c>
      <c r="C43" s="217" t="s">
        <v>15</v>
      </c>
      <c r="D43" s="272">
        <v>320</v>
      </c>
      <c r="E43" s="218"/>
      <c r="F43" s="219"/>
      <c r="G43" s="220" t="s">
        <v>16</v>
      </c>
      <c r="H43" s="221">
        <v>32</v>
      </c>
      <c r="I43" s="250">
        <f t="shared" ref="I43:I51" si="5">B43/1000*D43/1000*alapaino*H43</f>
        <v>42.219520000000003</v>
      </c>
      <c r="J43" s="222"/>
      <c r="K43" s="219"/>
      <c r="L43" s="181" t="s">
        <v>17</v>
      </c>
      <c r="M43" s="223">
        <v>576</v>
      </c>
      <c r="N43" s="233">
        <f t="shared" si="1"/>
        <v>759.95136000000014</v>
      </c>
      <c r="O43">
        <f t="shared" si="3"/>
        <v>0</v>
      </c>
      <c r="P43">
        <f t="shared" ref="P43:P51" si="6">B43/1000*D43/1000*O43*alapaino</f>
        <v>0</v>
      </c>
      <c r="Q43">
        <f t="shared" si="4"/>
        <v>0</v>
      </c>
    </row>
    <row r="44" spans="1:17" x14ac:dyDescent="0.2">
      <c r="A44" s="224"/>
      <c r="B44" s="269">
        <v>266</v>
      </c>
      <c r="C44" s="225" t="s">
        <v>15</v>
      </c>
      <c r="D44" s="200">
        <v>384</v>
      </c>
      <c r="E44" s="201"/>
      <c r="F44" s="202"/>
      <c r="G44" s="203" t="s">
        <v>16</v>
      </c>
      <c r="H44" s="134">
        <v>16</v>
      </c>
      <c r="I44" s="248">
        <f t="shared" si="5"/>
        <v>25.331712</v>
      </c>
      <c r="J44" s="204"/>
      <c r="K44" s="202"/>
      <c r="L44" s="79" t="s">
        <v>17</v>
      </c>
      <c r="M44" s="205">
        <v>480</v>
      </c>
      <c r="N44" s="213">
        <f t="shared" si="1"/>
        <v>759.95136000000014</v>
      </c>
      <c r="O44">
        <f t="shared" si="3"/>
        <v>0</v>
      </c>
      <c r="P44">
        <f t="shared" si="6"/>
        <v>0</v>
      </c>
      <c r="Q44">
        <f t="shared" si="4"/>
        <v>0</v>
      </c>
    </row>
    <row r="45" spans="1:17" x14ac:dyDescent="0.2">
      <c r="A45" s="226"/>
      <c r="B45" s="268">
        <v>266</v>
      </c>
      <c r="C45" s="193" t="s">
        <v>15</v>
      </c>
      <c r="D45" s="206">
        <v>448</v>
      </c>
      <c r="E45" s="194"/>
      <c r="F45" s="195"/>
      <c r="G45" s="196" t="s">
        <v>16</v>
      </c>
      <c r="H45" s="131">
        <v>16</v>
      </c>
      <c r="I45" s="247">
        <f t="shared" si="5"/>
        <v>29.553664000000001</v>
      </c>
      <c r="J45" s="197"/>
      <c r="K45" s="195"/>
      <c r="L45" s="87" t="s">
        <v>17</v>
      </c>
      <c r="M45" s="198">
        <v>384</v>
      </c>
      <c r="N45" s="199">
        <f t="shared" si="1"/>
        <v>709.28793600000006</v>
      </c>
      <c r="O45">
        <f t="shared" si="3"/>
        <v>0</v>
      </c>
      <c r="P45">
        <f t="shared" si="6"/>
        <v>0</v>
      </c>
      <c r="Q45">
        <f t="shared" si="4"/>
        <v>0</v>
      </c>
    </row>
    <row r="46" spans="1:17" x14ac:dyDescent="0.2">
      <c r="A46" s="224"/>
      <c r="B46" s="269">
        <v>266</v>
      </c>
      <c r="C46" s="225" t="s">
        <v>15</v>
      </c>
      <c r="D46" s="200">
        <v>480</v>
      </c>
      <c r="E46" s="201"/>
      <c r="F46" s="202"/>
      <c r="G46" s="203" t="s">
        <v>16</v>
      </c>
      <c r="H46" s="134">
        <v>16</v>
      </c>
      <c r="I46" s="248">
        <f t="shared" si="5"/>
        <v>31.664640000000006</v>
      </c>
      <c r="J46" s="204"/>
      <c r="K46" s="202"/>
      <c r="L46" s="79"/>
      <c r="M46" s="205"/>
      <c r="N46" s="213"/>
      <c r="O46">
        <f t="shared" si="3"/>
        <v>0</v>
      </c>
      <c r="P46">
        <f t="shared" si="6"/>
        <v>0</v>
      </c>
      <c r="Q46">
        <f t="shared" si="4"/>
        <v>0</v>
      </c>
    </row>
    <row r="47" spans="1:17" ht="13.5" thickBot="1" x14ac:dyDescent="0.25">
      <c r="A47" s="234"/>
      <c r="B47" s="273">
        <v>266</v>
      </c>
      <c r="C47" s="227" t="s">
        <v>15</v>
      </c>
      <c r="D47" s="274">
        <v>512</v>
      </c>
      <c r="E47" s="228"/>
      <c r="F47" s="229"/>
      <c r="G47" s="230" t="s">
        <v>16</v>
      </c>
      <c r="H47" s="135">
        <v>16</v>
      </c>
      <c r="I47" s="251">
        <f t="shared" si="5"/>
        <v>33.775615999999999</v>
      </c>
      <c r="J47" s="231"/>
      <c r="K47" s="229"/>
      <c r="L47" s="83"/>
      <c r="M47" s="232"/>
      <c r="N47" s="191"/>
      <c r="O47">
        <f t="shared" si="3"/>
        <v>0</v>
      </c>
      <c r="P47">
        <f t="shared" si="6"/>
        <v>0</v>
      </c>
      <c r="Q47">
        <f t="shared" si="4"/>
        <v>0</v>
      </c>
    </row>
    <row r="48" spans="1:17" x14ac:dyDescent="0.2">
      <c r="A48" s="77"/>
      <c r="B48" s="266">
        <v>304</v>
      </c>
      <c r="C48" s="123" t="s">
        <v>15</v>
      </c>
      <c r="D48" s="121">
        <v>320</v>
      </c>
      <c r="E48" s="166"/>
      <c r="F48" s="150"/>
      <c r="G48" s="110" t="s">
        <v>16</v>
      </c>
      <c r="H48" s="128">
        <v>16</v>
      </c>
      <c r="I48" s="245">
        <f t="shared" si="5"/>
        <v>24.125440000000001</v>
      </c>
      <c r="J48" s="149"/>
      <c r="K48" s="150"/>
      <c r="L48" s="155" t="s">
        <v>17</v>
      </c>
      <c r="M48" s="140">
        <v>432</v>
      </c>
      <c r="N48" s="182">
        <f>M48*B48/1000*D48/1000*alapaino</f>
        <v>651.38688000000002</v>
      </c>
      <c r="O48">
        <f t="shared" si="3"/>
        <v>0</v>
      </c>
      <c r="P48">
        <f t="shared" si="6"/>
        <v>0</v>
      </c>
      <c r="Q48">
        <f t="shared" si="4"/>
        <v>0</v>
      </c>
    </row>
    <row r="49" spans="1:19" x14ac:dyDescent="0.2">
      <c r="A49" s="226"/>
      <c r="B49" s="284">
        <v>304</v>
      </c>
      <c r="C49" s="122" t="s">
        <v>15</v>
      </c>
      <c r="D49" s="285">
        <v>384</v>
      </c>
      <c r="E49" s="167"/>
      <c r="F49" s="152"/>
      <c r="G49" s="196" t="s">
        <v>16</v>
      </c>
      <c r="H49" s="129">
        <v>16</v>
      </c>
      <c r="I49" s="254">
        <f t="shared" si="5"/>
        <v>28.950527999999998</v>
      </c>
      <c r="J49" s="151"/>
      <c r="K49" s="152"/>
      <c r="L49" s="160" t="s">
        <v>17</v>
      </c>
      <c r="M49" s="238">
        <v>432</v>
      </c>
      <c r="N49" s="236">
        <f>M49*B49/1000*D49/1000*alapaino</f>
        <v>781.66425600000014</v>
      </c>
      <c r="O49">
        <f t="shared" si="3"/>
        <v>0</v>
      </c>
      <c r="P49">
        <f t="shared" si="6"/>
        <v>0</v>
      </c>
      <c r="Q49">
        <f t="shared" si="4"/>
        <v>0</v>
      </c>
    </row>
    <row r="50" spans="1:19" x14ac:dyDescent="0.2">
      <c r="A50" s="224"/>
      <c r="B50" s="269">
        <v>304</v>
      </c>
      <c r="C50" s="200" t="s">
        <v>15</v>
      </c>
      <c r="D50" s="286">
        <v>448</v>
      </c>
      <c r="E50" s="204"/>
      <c r="F50" s="202"/>
      <c r="G50" s="203" t="s">
        <v>16</v>
      </c>
      <c r="H50" s="239">
        <v>16</v>
      </c>
      <c r="I50" s="255">
        <f t="shared" si="5"/>
        <v>33.775615999999999</v>
      </c>
      <c r="J50" s="204"/>
      <c r="K50" s="202"/>
      <c r="L50" s="161"/>
      <c r="M50" s="205"/>
      <c r="N50" s="213"/>
      <c r="O50">
        <f t="shared" si="3"/>
        <v>0</v>
      </c>
      <c r="P50">
        <f t="shared" si="6"/>
        <v>0</v>
      </c>
      <c r="Q50">
        <f t="shared" si="4"/>
        <v>0</v>
      </c>
    </row>
    <row r="51" spans="1:19" ht="13.5" thickBot="1" x14ac:dyDescent="0.25">
      <c r="A51" s="234"/>
      <c r="B51" s="267">
        <v>304</v>
      </c>
      <c r="C51" s="183" t="s">
        <v>15</v>
      </c>
      <c r="D51" s="287">
        <v>512</v>
      </c>
      <c r="E51" s="187"/>
      <c r="F51" s="185"/>
      <c r="G51" s="230" t="s">
        <v>16</v>
      </c>
      <c r="H51" s="240">
        <v>16</v>
      </c>
      <c r="I51" s="256">
        <f t="shared" si="5"/>
        <v>38.600704</v>
      </c>
      <c r="J51" s="187"/>
      <c r="K51" s="185"/>
      <c r="L51" s="237"/>
      <c r="M51" s="241"/>
      <c r="N51" s="189"/>
      <c r="O51">
        <f t="shared" si="3"/>
        <v>0</v>
      </c>
      <c r="P51">
        <f t="shared" si="6"/>
        <v>0</v>
      </c>
      <c r="Q51">
        <f t="shared" si="4"/>
        <v>0</v>
      </c>
    </row>
    <row r="52" spans="1:19" ht="16.5" thickBot="1" x14ac:dyDescent="0.3">
      <c r="A52" s="115"/>
      <c r="B52" s="116"/>
      <c r="C52" s="117"/>
      <c r="D52" s="116"/>
      <c r="E52" s="118">
        <f>SUM(E15:E51)</f>
        <v>0</v>
      </c>
      <c r="F52" s="118">
        <f>SUM(F15:F51)</f>
        <v>0</v>
      </c>
      <c r="G52" s="118"/>
      <c r="H52" s="118"/>
      <c r="I52" s="118"/>
      <c r="J52" s="118">
        <f>SUM(J15:J51)</f>
        <v>0</v>
      </c>
      <c r="K52" s="118">
        <f>SUM(K15:K51)</f>
        <v>0</v>
      </c>
      <c r="L52" s="118"/>
      <c r="M52" s="118"/>
      <c r="N52" s="119"/>
      <c r="O52">
        <f>SUM(O17:O51)</f>
        <v>0</v>
      </c>
      <c r="P52">
        <f>SUM(P17:P51)</f>
        <v>0</v>
      </c>
      <c r="Q52">
        <f>SUM(Q17:Q51)</f>
        <v>0</v>
      </c>
    </row>
    <row r="53" spans="1:19" ht="13.5" thickBot="1" x14ac:dyDescent="0.25">
      <c r="B53" s="61"/>
      <c r="C53" s="29"/>
      <c r="D53" s="61"/>
      <c r="E53" s="29"/>
      <c r="F53" s="29"/>
      <c r="G53" s="29"/>
      <c r="H53" s="29"/>
      <c r="I53" s="29"/>
      <c r="J53" s="29"/>
      <c r="K53" s="29"/>
      <c r="L53" s="29"/>
      <c r="M53" s="29"/>
      <c r="N53" s="29"/>
      <c r="S53" s="29"/>
    </row>
    <row r="54" spans="1:19" x14ac:dyDescent="0.2">
      <c r="A54" s="29"/>
      <c r="E54" s="69" t="s">
        <v>1</v>
      </c>
      <c r="F54" s="70"/>
      <c r="G54" s="76"/>
      <c r="H54" s="71">
        <f>ltktilattukg+lavatilattukg</f>
        <v>0</v>
      </c>
      <c r="I54" s="72" t="s">
        <v>2</v>
      </c>
      <c r="J54" s="30" t="s">
        <v>3</v>
      </c>
      <c r="K54" s="8"/>
      <c r="L54" s="8"/>
      <c r="M54" s="30">
        <f>ltktoimitettukg+lavatoimitettukg</f>
        <v>0</v>
      </c>
      <c r="N54" s="31" t="s">
        <v>2</v>
      </c>
    </row>
    <row r="55" spans="1:19" ht="15" thickBot="1" x14ac:dyDescent="0.25">
      <c r="E55" s="73"/>
      <c r="F55" s="74"/>
      <c r="G55" s="74"/>
      <c r="H55" s="114">
        <f>ltktilattum2+lavatilattum2</f>
        <v>0</v>
      </c>
      <c r="I55" s="75" t="s">
        <v>4</v>
      </c>
      <c r="J55" s="32"/>
      <c r="K55" s="32"/>
      <c r="L55" s="32"/>
      <c r="M55" s="33">
        <f>ltktoimitettum2+lavatoimitettum2</f>
        <v>0</v>
      </c>
      <c r="N55" s="34" t="s">
        <v>4</v>
      </c>
    </row>
    <row r="57" spans="1:19" x14ac:dyDescent="0.2">
      <c r="B57" s="64" t="s">
        <v>26</v>
      </c>
      <c r="C57" s="64"/>
      <c r="D57" s="61"/>
      <c r="E57" s="61"/>
      <c r="F57" s="61"/>
      <c r="G57" s="65" t="s">
        <v>27</v>
      </c>
      <c r="I57" s="29"/>
      <c r="J57" s="29"/>
      <c r="K57" s="63" t="s">
        <v>28</v>
      </c>
      <c r="L57" s="61"/>
      <c r="M57" s="61"/>
      <c r="N57" s="29"/>
      <c r="O57" s="29"/>
    </row>
    <row r="58" spans="1:19" x14ac:dyDescent="0.2">
      <c r="A58" s="29"/>
      <c r="E58" s="62"/>
      <c r="F58" s="62"/>
      <c r="G58" s="62"/>
      <c r="K58" s="62"/>
      <c r="L58" s="62"/>
      <c r="M58" s="62"/>
    </row>
    <row r="59" spans="1:19" x14ac:dyDescent="0.2">
      <c r="F59" s="62"/>
      <c r="G59" s="62"/>
      <c r="K59" s="62"/>
      <c r="L59" s="62"/>
      <c r="M59" s="62"/>
    </row>
    <row r="60" spans="1:19" x14ac:dyDescent="0.2">
      <c r="E60" s="62"/>
      <c r="F60" s="62"/>
      <c r="G60" s="62"/>
      <c r="K60" s="62"/>
      <c r="L60" s="62"/>
      <c r="M60" s="62"/>
    </row>
  </sheetData>
  <sheetProtection selectLockedCells="1" selectUnlockedCells="1"/>
  <pageMargins left="0.59055118110236227" right="0.23622047244094491" top="0.39370078740157483" bottom="0.39370078740157483" header="0.51181102362204722" footer="0.51181102362204722"/>
  <pageSetup paperSize="9" scale="88"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Box">
              <controlPr defaultSize="0" autoFill="0" autoLine="0" autoPict="0">
                <anchor moveWithCells="1" sizeWithCells="1">
                  <from>
                    <xdr:col>13</xdr:col>
                    <xdr:colOff>66675</xdr:colOff>
                    <xdr:row>8</xdr:row>
                    <xdr:rowOff>133350</xdr:rowOff>
                  </from>
                  <to>
                    <xdr:col>13</xdr:col>
                    <xdr:colOff>257175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Box">
              <controlPr defaultSize="0" autoFill="0" autoLine="0" autoPict="0">
                <anchor moveWithCells="1" sizeWithCells="1">
                  <from>
                    <xdr:col>13</xdr:col>
                    <xdr:colOff>66675</xdr:colOff>
                    <xdr:row>9</xdr:row>
                    <xdr:rowOff>152400</xdr:rowOff>
                  </from>
                  <to>
                    <xdr:col>13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477CD-5F2E-422F-85CE-127E27C7C930}">
  <dimension ref="A1:L55"/>
  <sheetViews>
    <sheetView zoomScale="125" zoomScaleNormal="125" workbookViewId="0">
      <selection activeCell="B6" sqref="B6"/>
    </sheetView>
  </sheetViews>
  <sheetFormatPr defaultColWidth="11.5703125" defaultRowHeight="12.75" x14ac:dyDescent="0.2"/>
  <cols>
    <col min="1" max="1" width="10.140625" customWidth="1"/>
    <col min="2" max="2" width="8.7109375" customWidth="1"/>
    <col min="3" max="3" width="9.85546875" bestFit="1" customWidth="1"/>
    <col min="4" max="4" width="9.85546875" customWidth="1"/>
    <col min="7" max="7" width="10" customWidth="1"/>
    <col min="8" max="8" width="10.42578125" customWidth="1"/>
    <col min="9" max="10" width="9.7109375" customWidth="1"/>
    <col min="11" max="11" width="10.85546875" customWidth="1"/>
  </cols>
  <sheetData>
    <row r="1" spans="1:12" x14ac:dyDescent="0.2">
      <c r="A1" t="s">
        <v>5</v>
      </c>
    </row>
    <row r="2" spans="1:12" x14ac:dyDescent="0.2">
      <c r="E2" s="35" t="s">
        <v>6</v>
      </c>
      <c r="F2" s="35"/>
      <c r="G2" s="36"/>
      <c r="H2" s="36"/>
      <c r="I2" s="37" t="s">
        <v>7</v>
      </c>
      <c r="J2" s="37"/>
      <c r="K2" s="38"/>
      <c r="L2" s="38"/>
    </row>
    <row r="3" spans="1:12" x14ac:dyDescent="0.2">
      <c r="A3" s="39" t="s">
        <v>8</v>
      </c>
      <c r="B3" s="40">
        <v>45</v>
      </c>
      <c r="C3" s="41" t="s">
        <v>9</v>
      </c>
      <c r="E3" s="42" t="s">
        <v>1</v>
      </c>
      <c r="F3" s="35" t="str">
        <f>E3</f>
        <v>Tilattu</v>
      </c>
      <c r="G3" s="35" t="s">
        <v>3</v>
      </c>
      <c r="H3" s="35" t="str">
        <f>G3</f>
        <v>Toimitettu</v>
      </c>
      <c r="I3" s="43" t="str">
        <f>E3</f>
        <v>Tilattu</v>
      </c>
      <c r="J3" s="43" t="str">
        <f>F3</f>
        <v>Tilattu</v>
      </c>
      <c r="K3" s="43" t="str">
        <f>G3</f>
        <v>Toimitettu</v>
      </c>
      <c r="L3" s="43" t="str">
        <f>H3</f>
        <v>Toimitettu</v>
      </c>
    </row>
    <row r="4" spans="1:12" x14ac:dyDescent="0.2">
      <c r="A4" s="5" t="s">
        <v>10</v>
      </c>
      <c r="B4" s="5" t="s">
        <v>11</v>
      </c>
      <c r="C4" s="5" t="s">
        <v>12</v>
      </c>
      <c r="D4" s="5" t="s">
        <v>13</v>
      </c>
      <c r="E4" s="44" t="s">
        <v>14</v>
      </c>
      <c r="F4" s="62" t="s">
        <v>46</v>
      </c>
      <c r="G4" s="44" t="str">
        <f t="shared" ref="G4:L4" si="0">E4</f>
        <v>Kg yht</v>
      </c>
      <c r="H4" s="44" t="str">
        <f t="shared" si="0"/>
        <v>m2 yht</v>
      </c>
      <c r="I4" s="44" t="str">
        <f t="shared" si="0"/>
        <v>Kg yht</v>
      </c>
      <c r="J4" s="44" t="str">
        <f t="shared" si="0"/>
        <v>m2 yht</v>
      </c>
      <c r="K4" s="44" t="str">
        <f t="shared" si="0"/>
        <v>Kg yht</v>
      </c>
      <c r="L4" s="44" t="str">
        <f t="shared" si="0"/>
        <v>m2 yht</v>
      </c>
    </row>
    <row r="5" spans="1:12" x14ac:dyDescent="0.2">
      <c r="A5" s="45">
        <f>Tilaus!B15</f>
        <v>76</v>
      </c>
      <c r="B5" s="45">
        <f>Tilaus!D15</f>
        <v>160</v>
      </c>
      <c r="C5" s="46">
        <f>(A5*B5)/1000000</f>
        <v>1.2160000000000001E-2</v>
      </c>
      <c r="D5" s="47">
        <f>C5*$B$3</f>
        <v>0.54720000000000002</v>
      </c>
      <c r="E5" s="29">
        <f>Tilaus!E15*Tilaus!I15</f>
        <v>0</v>
      </c>
      <c r="F5" s="48">
        <f>Tilaus!E15*C5*10</f>
        <v>0</v>
      </c>
      <c r="G5" s="29">
        <f>Tilaus!F15*Tilaus!I15</f>
        <v>0</v>
      </c>
      <c r="H5" s="48">
        <f>Tilaus!F15*C5*10</f>
        <v>0</v>
      </c>
      <c r="I5" s="29">
        <f>Tilaus!J15*Tilaus!N15</f>
        <v>0</v>
      </c>
      <c r="J5" s="29">
        <f>Tilaus!J15*C5*10</f>
        <v>0</v>
      </c>
      <c r="K5" s="29">
        <f>Tilaus!K15*Tilaus!N15</f>
        <v>0</v>
      </c>
      <c r="L5" s="48">
        <f>Tilaus!K15*C5*10</f>
        <v>0</v>
      </c>
    </row>
    <row r="6" spans="1:12" x14ac:dyDescent="0.2">
      <c r="A6" s="45">
        <f>Tilaus!B16</f>
        <v>76</v>
      </c>
      <c r="B6" s="45">
        <f>Tilaus!D16</f>
        <v>192</v>
      </c>
      <c r="C6" s="46">
        <f>(A6*B6)/1000000</f>
        <v>1.4592000000000001E-2</v>
      </c>
      <c r="D6" s="47">
        <f>C6*$B$3</f>
        <v>0.65664</v>
      </c>
      <c r="E6" s="29">
        <f>Tilaus!E16*Tilaus!I16</f>
        <v>0</v>
      </c>
      <c r="F6" s="48">
        <f>Tilaus!E16*C6*10</f>
        <v>0</v>
      </c>
      <c r="G6" s="29">
        <f>Tilaus!F16*Tilaus!I16</f>
        <v>0</v>
      </c>
      <c r="H6" s="48">
        <f>Tilaus!F16*C6*10</f>
        <v>0</v>
      </c>
      <c r="I6" s="29">
        <f>Tilaus!J16*Tilaus!N16</f>
        <v>0</v>
      </c>
      <c r="J6" s="29">
        <f>Tilaus!J16*C6*10</f>
        <v>0</v>
      </c>
      <c r="K6" s="29">
        <f>Tilaus!K16*Tilaus!N16</f>
        <v>0</v>
      </c>
      <c r="L6" s="48">
        <f>Tilaus!K16*C6*10</f>
        <v>0</v>
      </c>
    </row>
    <row r="7" spans="1:12" s="29" customFormat="1" x14ac:dyDescent="0.2">
      <c r="A7" s="45">
        <f>Tilaus!B17</f>
        <v>76</v>
      </c>
      <c r="B7" s="45">
        <f>Tilaus!D17</f>
        <v>256</v>
      </c>
      <c r="C7" s="46">
        <f>(A7*B7)/1000000</f>
        <v>1.9456000000000001E-2</v>
      </c>
      <c r="D7" s="47">
        <f>C7*$B$3</f>
        <v>0.87552000000000008</v>
      </c>
      <c r="E7" s="29">
        <f>Tilaus!E17*Tilaus!I17</f>
        <v>0</v>
      </c>
      <c r="F7" s="48">
        <f>Tilaus!E17*C7*10</f>
        <v>0</v>
      </c>
      <c r="G7" s="29">
        <f>Tilaus!F17*Tilaus!I17</f>
        <v>0</v>
      </c>
      <c r="H7" s="48">
        <f>Tilaus!F17*C7*10</f>
        <v>0</v>
      </c>
      <c r="I7" s="29">
        <f>Tilaus!J17*Tilaus!N17</f>
        <v>0</v>
      </c>
      <c r="J7" s="29">
        <f>Tilaus!J17*C7*10</f>
        <v>0</v>
      </c>
      <c r="K7" s="29">
        <f>Tilaus!K17*Tilaus!N17</f>
        <v>0</v>
      </c>
      <c r="L7" s="48">
        <f>Tilaus!K17*C7*10</f>
        <v>0</v>
      </c>
    </row>
    <row r="8" spans="1:12" s="29" customFormat="1" x14ac:dyDescent="0.2">
      <c r="A8" s="45">
        <f>Tilaus!B18</f>
        <v>95</v>
      </c>
      <c r="B8" s="45">
        <f>Tilaus!D18</f>
        <v>160</v>
      </c>
      <c r="C8" s="46">
        <f t="shared" ref="C8:C41" si="1">(A8*B8)/1000000</f>
        <v>1.52E-2</v>
      </c>
      <c r="D8" s="47">
        <f t="shared" ref="D8:D41" si="2">C8*$B$3</f>
        <v>0.68400000000000005</v>
      </c>
      <c r="E8" s="29">
        <f>Tilaus!E18*Tilaus!I18</f>
        <v>0</v>
      </c>
      <c r="F8" s="48">
        <f>Tilaus!E18*C8*10</f>
        <v>0</v>
      </c>
      <c r="G8" s="29">
        <f>Tilaus!F18*Tilaus!I18</f>
        <v>0</v>
      </c>
      <c r="H8" s="48">
        <f>Tilaus!F18*C8*10</f>
        <v>0</v>
      </c>
      <c r="I8" s="29">
        <f>Tilaus!J18*Tilaus!N18</f>
        <v>0</v>
      </c>
      <c r="J8" s="29">
        <f>Tilaus!J18*C8*10</f>
        <v>0</v>
      </c>
      <c r="K8" s="29">
        <f>Tilaus!K18*Tilaus!N18</f>
        <v>0</v>
      </c>
      <c r="L8" s="48">
        <f>Tilaus!K18*C8*10</f>
        <v>0</v>
      </c>
    </row>
    <row r="9" spans="1:12" s="50" customFormat="1" x14ac:dyDescent="0.2">
      <c r="A9" s="45">
        <f>Tilaus!B19</f>
        <v>95</v>
      </c>
      <c r="B9" s="45">
        <f>Tilaus!D19</f>
        <v>192</v>
      </c>
      <c r="C9" s="46">
        <f t="shared" si="1"/>
        <v>1.8239999999999999E-2</v>
      </c>
      <c r="D9" s="47">
        <f t="shared" si="2"/>
        <v>0.82079999999999997</v>
      </c>
      <c r="E9" s="29">
        <f>Tilaus!E19*Tilaus!I19</f>
        <v>0</v>
      </c>
      <c r="F9" s="48">
        <f>Tilaus!E19*C9*10</f>
        <v>0</v>
      </c>
      <c r="G9" s="29">
        <f>Tilaus!F19*Tilaus!I19</f>
        <v>0</v>
      </c>
      <c r="H9" s="48">
        <f>Tilaus!F19*C9*10</f>
        <v>0</v>
      </c>
      <c r="I9" s="29">
        <f>Tilaus!J19*Tilaus!N19</f>
        <v>0</v>
      </c>
      <c r="J9" s="29">
        <f>Tilaus!J19*C9*10</f>
        <v>0</v>
      </c>
      <c r="K9" s="29">
        <f>Tilaus!K19*Tilaus!N19</f>
        <v>0</v>
      </c>
      <c r="L9" s="48">
        <f>Tilaus!K19*C9*10</f>
        <v>0</v>
      </c>
    </row>
    <row r="10" spans="1:12" x14ac:dyDescent="0.2">
      <c r="A10" s="45">
        <f>Tilaus!B20</f>
        <v>114</v>
      </c>
      <c r="B10" s="45">
        <f>Tilaus!D20</f>
        <v>160</v>
      </c>
      <c r="C10" s="46">
        <f t="shared" si="1"/>
        <v>1.8239999999999999E-2</v>
      </c>
      <c r="D10" s="47">
        <f t="shared" si="2"/>
        <v>0.82079999999999997</v>
      </c>
      <c r="E10" s="29">
        <f>Tilaus!E20*Tilaus!I20</f>
        <v>0</v>
      </c>
      <c r="F10" s="48">
        <f>Tilaus!E20*C10*10</f>
        <v>0</v>
      </c>
      <c r="G10" s="29">
        <f>Tilaus!F20*Tilaus!I20</f>
        <v>0</v>
      </c>
      <c r="H10" s="48">
        <f>Tilaus!F20*C10*10</f>
        <v>0</v>
      </c>
      <c r="I10" s="29">
        <f>Tilaus!J20*Tilaus!N20</f>
        <v>0</v>
      </c>
      <c r="J10" s="29">
        <f>Tilaus!J20*C10*10</f>
        <v>0</v>
      </c>
      <c r="K10" s="29">
        <f>Tilaus!K20*Tilaus!N20</f>
        <v>0</v>
      </c>
      <c r="L10" s="48">
        <f>Tilaus!K20*C10*10</f>
        <v>0</v>
      </c>
    </row>
    <row r="11" spans="1:12" x14ac:dyDescent="0.2">
      <c r="A11" s="45">
        <f>Tilaus!B21</f>
        <v>114</v>
      </c>
      <c r="B11" s="45">
        <f>Tilaus!D21</f>
        <v>192</v>
      </c>
      <c r="C11" s="46">
        <f t="shared" si="1"/>
        <v>2.1888000000000001E-2</v>
      </c>
      <c r="D11" s="47">
        <f t="shared" si="2"/>
        <v>0.98496000000000006</v>
      </c>
      <c r="E11" s="29">
        <f>Tilaus!E21*Tilaus!I21</f>
        <v>0</v>
      </c>
      <c r="F11" s="48">
        <f>Tilaus!E21*C11*10</f>
        <v>0</v>
      </c>
      <c r="G11" s="29">
        <f>Tilaus!F21*Tilaus!I21</f>
        <v>0</v>
      </c>
      <c r="H11" s="48">
        <f>Tilaus!F21*C11*10</f>
        <v>0</v>
      </c>
      <c r="I11" s="29">
        <f>Tilaus!J21*Tilaus!N21</f>
        <v>0</v>
      </c>
      <c r="J11" s="29">
        <f>Tilaus!J21*C11*10</f>
        <v>0</v>
      </c>
      <c r="K11" s="29">
        <f>Tilaus!K21*Tilaus!N21</f>
        <v>0</v>
      </c>
      <c r="L11" s="48">
        <f>Tilaus!K21*C11*10</f>
        <v>0</v>
      </c>
    </row>
    <row r="12" spans="1:12" x14ac:dyDescent="0.2">
      <c r="A12" s="45">
        <f>Tilaus!B22</f>
        <v>133</v>
      </c>
      <c r="B12" s="45">
        <f>Tilaus!D22</f>
        <v>160</v>
      </c>
      <c r="C12" s="46">
        <f t="shared" si="1"/>
        <v>2.128E-2</v>
      </c>
      <c r="D12" s="47">
        <f t="shared" si="2"/>
        <v>0.95760000000000001</v>
      </c>
      <c r="E12" s="29">
        <f>Tilaus!E22*Tilaus!I22</f>
        <v>0</v>
      </c>
      <c r="F12" s="48">
        <f>Tilaus!E22*C12*10</f>
        <v>0</v>
      </c>
      <c r="G12" s="29">
        <f>Tilaus!F22*Tilaus!I22</f>
        <v>0</v>
      </c>
      <c r="H12" s="48">
        <f>Tilaus!F22*C12*10</f>
        <v>0</v>
      </c>
      <c r="I12" s="29">
        <f>Tilaus!J22*Tilaus!N22</f>
        <v>0</v>
      </c>
      <c r="J12" s="29">
        <f>Tilaus!J22*C12*10</f>
        <v>0</v>
      </c>
      <c r="K12" s="29">
        <f>Tilaus!K22*Tilaus!N22</f>
        <v>0</v>
      </c>
      <c r="L12" s="48">
        <f>Tilaus!K22*C12*10</f>
        <v>0</v>
      </c>
    </row>
    <row r="13" spans="1:12" x14ac:dyDescent="0.2">
      <c r="A13" s="45">
        <f>Tilaus!B23</f>
        <v>133</v>
      </c>
      <c r="B13" s="45">
        <f>Tilaus!D23</f>
        <v>192</v>
      </c>
      <c r="C13" s="46">
        <f t="shared" si="1"/>
        <v>2.5536E-2</v>
      </c>
      <c r="D13" s="47">
        <f t="shared" si="2"/>
        <v>1.1491199999999999</v>
      </c>
      <c r="E13" s="29">
        <f>Tilaus!E23*Tilaus!I23</f>
        <v>0</v>
      </c>
      <c r="F13" s="48">
        <f>Tilaus!E23*C13*10</f>
        <v>0</v>
      </c>
      <c r="G13" s="29">
        <f>Tilaus!F23*Tilaus!I23</f>
        <v>0</v>
      </c>
      <c r="H13" s="48">
        <f>Tilaus!F23*C13*10</f>
        <v>0</v>
      </c>
      <c r="I13" s="29">
        <f>Tilaus!J23*Tilaus!N23</f>
        <v>0</v>
      </c>
      <c r="J13" s="29">
        <f>Tilaus!J23*C13*10</f>
        <v>0</v>
      </c>
      <c r="K13" s="29">
        <f>Tilaus!K23*Tilaus!N23</f>
        <v>0</v>
      </c>
      <c r="L13" s="48">
        <f>Tilaus!K23*C13*10</f>
        <v>0</v>
      </c>
    </row>
    <row r="14" spans="1:12" s="50" customFormat="1" x14ac:dyDescent="0.2">
      <c r="A14" s="45">
        <f>Tilaus!B24</f>
        <v>133</v>
      </c>
      <c r="B14" s="45">
        <f>Tilaus!D24</f>
        <v>256</v>
      </c>
      <c r="C14" s="46">
        <f t="shared" si="1"/>
        <v>3.4048000000000002E-2</v>
      </c>
      <c r="D14" s="47">
        <f t="shared" si="2"/>
        <v>1.5321600000000002</v>
      </c>
      <c r="E14" s="29">
        <f>Tilaus!E24*Tilaus!I24</f>
        <v>0</v>
      </c>
      <c r="F14" s="48">
        <f>Tilaus!E24*C14*10</f>
        <v>0</v>
      </c>
      <c r="G14" s="29">
        <f>Tilaus!F24*Tilaus!I24</f>
        <v>0</v>
      </c>
      <c r="H14" s="48">
        <f>Tilaus!F24*C14*10</f>
        <v>0</v>
      </c>
      <c r="I14" s="29">
        <f>Tilaus!J24*Tilaus!N24</f>
        <v>0</v>
      </c>
      <c r="J14" s="29">
        <f>Tilaus!J24*C14*10</f>
        <v>0</v>
      </c>
      <c r="K14" s="29">
        <f>Tilaus!K24*Tilaus!N24</f>
        <v>0</v>
      </c>
      <c r="L14" s="48">
        <f>Tilaus!K24*C14*10</f>
        <v>0</v>
      </c>
    </row>
    <row r="15" spans="1:12" x14ac:dyDescent="0.2">
      <c r="A15" s="45">
        <f>Tilaus!B25</f>
        <v>133</v>
      </c>
      <c r="B15" s="45">
        <f>Tilaus!D25</f>
        <v>320</v>
      </c>
      <c r="C15" s="46">
        <f t="shared" si="1"/>
        <v>4.2560000000000001E-2</v>
      </c>
      <c r="D15" s="47">
        <f t="shared" si="2"/>
        <v>1.9152</v>
      </c>
      <c r="E15" s="29">
        <f>Tilaus!E25*Tilaus!I25</f>
        <v>0</v>
      </c>
      <c r="F15" s="48">
        <f>Tilaus!E25*C15*10</f>
        <v>0</v>
      </c>
      <c r="G15" s="29">
        <f>Tilaus!F25*Tilaus!I25</f>
        <v>0</v>
      </c>
      <c r="H15" s="48">
        <f>Tilaus!F25*C15*10</f>
        <v>0</v>
      </c>
      <c r="I15" s="29">
        <f>Tilaus!J25*Tilaus!N25</f>
        <v>0</v>
      </c>
      <c r="J15" s="29">
        <f>Tilaus!J25*C15*10</f>
        <v>0</v>
      </c>
      <c r="K15" s="29">
        <f>Tilaus!K25*Tilaus!N25</f>
        <v>0</v>
      </c>
      <c r="L15" s="48">
        <f>Tilaus!K25*C15*10</f>
        <v>0</v>
      </c>
    </row>
    <row r="16" spans="1:12" x14ac:dyDescent="0.2">
      <c r="A16" s="45">
        <f>Tilaus!B26</f>
        <v>133</v>
      </c>
      <c r="B16" s="45">
        <f>Tilaus!D26</f>
        <v>384</v>
      </c>
      <c r="C16" s="46">
        <f t="shared" si="1"/>
        <v>5.1071999999999999E-2</v>
      </c>
      <c r="D16" s="47">
        <f t="shared" si="2"/>
        <v>2.2982399999999998</v>
      </c>
      <c r="E16" s="29">
        <f>Tilaus!E26*Tilaus!I26</f>
        <v>0</v>
      </c>
      <c r="F16" s="48">
        <f>Tilaus!E26*C16*10</f>
        <v>0</v>
      </c>
      <c r="G16" s="29">
        <f>Tilaus!F26*Tilaus!I26</f>
        <v>0</v>
      </c>
      <c r="H16" s="48">
        <f>Tilaus!F26*C16*10</f>
        <v>0</v>
      </c>
      <c r="I16" s="29">
        <f>Tilaus!J26*Tilaus!N26</f>
        <v>0</v>
      </c>
      <c r="J16" s="29">
        <f>Tilaus!J26*C16*10</f>
        <v>0</v>
      </c>
      <c r="K16" s="29">
        <f>Tilaus!K26*Tilaus!N26</f>
        <v>0</v>
      </c>
      <c r="L16" s="48">
        <f>Tilaus!K26*C16*10</f>
        <v>0</v>
      </c>
    </row>
    <row r="17" spans="1:12" s="50" customFormat="1" x14ac:dyDescent="0.2">
      <c r="A17" s="45">
        <f>Tilaus!B27</f>
        <v>152</v>
      </c>
      <c r="B17" s="45">
        <f>Tilaus!D27</f>
        <v>160</v>
      </c>
      <c r="C17" s="46">
        <f t="shared" si="1"/>
        <v>2.4320000000000001E-2</v>
      </c>
      <c r="D17" s="47">
        <f t="shared" si="2"/>
        <v>1.0944</v>
      </c>
      <c r="E17" s="29">
        <f>Tilaus!E27*Tilaus!I27</f>
        <v>0</v>
      </c>
      <c r="F17" s="48">
        <f>Tilaus!E27*C17*10</f>
        <v>0</v>
      </c>
      <c r="G17" s="29">
        <f>Tilaus!F27*Tilaus!I27</f>
        <v>0</v>
      </c>
      <c r="H17" s="48">
        <f>Tilaus!F27*C17*10</f>
        <v>0</v>
      </c>
      <c r="I17" s="29">
        <f>Tilaus!J27*Tilaus!N27</f>
        <v>0</v>
      </c>
      <c r="J17" s="29">
        <f>Tilaus!J27*C17*10</f>
        <v>0</v>
      </c>
      <c r="K17" s="29">
        <f>Tilaus!K27*Tilaus!N27</f>
        <v>0</v>
      </c>
      <c r="L17" s="48">
        <f>Tilaus!K27*C17*10</f>
        <v>0</v>
      </c>
    </row>
    <row r="18" spans="1:12" x14ac:dyDescent="0.2">
      <c r="A18" s="45">
        <f>Tilaus!B28</f>
        <v>152</v>
      </c>
      <c r="B18" s="45">
        <f>Tilaus!D28</f>
        <v>192</v>
      </c>
      <c r="C18" s="46">
        <f t="shared" si="1"/>
        <v>2.9184000000000002E-2</v>
      </c>
      <c r="D18" s="47">
        <f t="shared" si="2"/>
        <v>1.31328</v>
      </c>
      <c r="E18" s="29">
        <f>Tilaus!E28*Tilaus!I28</f>
        <v>0</v>
      </c>
      <c r="F18" s="48">
        <f>Tilaus!E28*C18*10</f>
        <v>0</v>
      </c>
      <c r="G18" s="29">
        <f>Tilaus!F28*Tilaus!I28</f>
        <v>0</v>
      </c>
      <c r="H18" s="48">
        <f>Tilaus!F28*C18*10</f>
        <v>0</v>
      </c>
      <c r="I18" s="29">
        <f>Tilaus!J28*Tilaus!N28</f>
        <v>0</v>
      </c>
      <c r="J18" s="29">
        <f>Tilaus!J28*C18*10</f>
        <v>0</v>
      </c>
      <c r="K18" s="29">
        <f>Tilaus!K28*Tilaus!N28</f>
        <v>0</v>
      </c>
      <c r="L18" s="48">
        <f>Tilaus!K28*C18*10</f>
        <v>0</v>
      </c>
    </row>
    <row r="19" spans="1:12" x14ac:dyDescent="0.2">
      <c r="A19" s="45">
        <f>Tilaus!B29</f>
        <v>152</v>
      </c>
      <c r="B19" s="45">
        <f>Tilaus!D29</f>
        <v>256</v>
      </c>
      <c r="C19" s="46">
        <f t="shared" si="1"/>
        <v>3.8912000000000002E-2</v>
      </c>
      <c r="D19" s="47">
        <f t="shared" si="2"/>
        <v>1.7510400000000002</v>
      </c>
      <c r="E19" s="29">
        <f>Tilaus!E29*Tilaus!I29</f>
        <v>0</v>
      </c>
      <c r="F19" s="48">
        <f>Tilaus!E29*C19*10</f>
        <v>0</v>
      </c>
      <c r="G19" s="29">
        <f>Tilaus!F29*Tilaus!I29</f>
        <v>0</v>
      </c>
      <c r="H19" s="48">
        <f>Tilaus!F29*C19*10</f>
        <v>0</v>
      </c>
      <c r="I19" s="29">
        <f>Tilaus!J29*Tilaus!N29</f>
        <v>0</v>
      </c>
      <c r="J19" s="29">
        <f>Tilaus!J29*C19*10</f>
        <v>0</v>
      </c>
      <c r="K19" s="29">
        <f>Tilaus!K29*Tilaus!N29</f>
        <v>0</v>
      </c>
      <c r="L19" s="48">
        <f>Tilaus!K29*C19*10</f>
        <v>0</v>
      </c>
    </row>
    <row r="20" spans="1:12" x14ac:dyDescent="0.2">
      <c r="A20" s="45">
        <f>Tilaus!B30</f>
        <v>152</v>
      </c>
      <c r="B20" s="45">
        <f>Tilaus!D30</f>
        <v>320</v>
      </c>
      <c r="C20" s="46">
        <f t="shared" si="1"/>
        <v>4.8640000000000003E-2</v>
      </c>
      <c r="D20" s="47">
        <f t="shared" si="2"/>
        <v>2.1888000000000001</v>
      </c>
      <c r="E20" s="29">
        <f>Tilaus!E30*Tilaus!I30</f>
        <v>0</v>
      </c>
      <c r="F20" s="48">
        <f>Tilaus!E30*C20*10</f>
        <v>0</v>
      </c>
      <c r="G20" s="29">
        <f>Tilaus!F30*Tilaus!I30</f>
        <v>0</v>
      </c>
      <c r="H20" s="48">
        <f>Tilaus!F30*C20*10</f>
        <v>0</v>
      </c>
      <c r="I20" s="29">
        <f>Tilaus!J30*Tilaus!N30</f>
        <v>0</v>
      </c>
      <c r="J20" s="29">
        <f>Tilaus!J30*C20*10</f>
        <v>0</v>
      </c>
      <c r="K20" s="29">
        <f>Tilaus!K30*Tilaus!N30</f>
        <v>0</v>
      </c>
      <c r="L20" s="48">
        <f>Tilaus!K30*C20*10</f>
        <v>0</v>
      </c>
    </row>
    <row r="21" spans="1:12" x14ac:dyDescent="0.2">
      <c r="A21" s="45">
        <f>Tilaus!B31</f>
        <v>152</v>
      </c>
      <c r="B21" s="45">
        <f>Tilaus!D31</f>
        <v>384</v>
      </c>
      <c r="C21" s="46">
        <f t="shared" si="1"/>
        <v>5.8368000000000003E-2</v>
      </c>
      <c r="D21" s="47">
        <f t="shared" si="2"/>
        <v>2.62656</v>
      </c>
      <c r="E21" s="29">
        <f>Tilaus!E31*Tilaus!I31</f>
        <v>0</v>
      </c>
      <c r="F21" s="48">
        <f>Tilaus!E31*C21*10</f>
        <v>0</v>
      </c>
      <c r="G21" s="29">
        <f>Tilaus!F31*Tilaus!I31</f>
        <v>0</v>
      </c>
      <c r="H21" s="48">
        <f>Tilaus!F31*C21*10</f>
        <v>0</v>
      </c>
      <c r="I21" s="29">
        <f>Tilaus!J31*Tilaus!N31</f>
        <v>0</v>
      </c>
      <c r="J21" s="29">
        <f>Tilaus!J31*C21*10</f>
        <v>0</v>
      </c>
      <c r="K21" s="29">
        <f>Tilaus!K31*Tilaus!N31</f>
        <v>0</v>
      </c>
      <c r="L21" s="48">
        <f>Tilaus!K31*C21*10</f>
        <v>0</v>
      </c>
    </row>
    <row r="22" spans="1:12" s="50" customFormat="1" x14ac:dyDescent="0.2">
      <c r="A22" s="45">
        <f>Tilaus!B32</f>
        <v>190</v>
      </c>
      <c r="B22" s="45">
        <f>Tilaus!D32</f>
        <v>192</v>
      </c>
      <c r="C22" s="46">
        <f t="shared" si="1"/>
        <v>3.6479999999999999E-2</v>
      </c>
      <c r="D22" s="47">
        <f t="shared" si="2"/>
        <v>1.6415999999999999</v>
      </c>
      <c r="E22" s="29">
        <f>Tilaus!E32*Tilaus!I32</f>
        <v>0</v>
      </c>
      <c r="F22" s="48">
        <f>Tilaus!E32*C22*10</f>
        <v>0</v>
      </c>
      <c r="G22" s="29">
        <f>Tilaus!F32*Tilaus!I32</f>
        <v>0</v>
      </c>
      <c r="H22" s="48">
        <f>Tilaus!F32*C22*10</f>
        <v>0</v>
      </c>
      <c r="I22" s="29">
        <f>Tilaus!J32*Tilaus!N32</f>
        <v>0</v>
      </c>
      <c r="J22" s="29">
        <f>Tilaus!J32*C22*10</f>
        <v>0</v>
      </c>
      <c r="K22" s="29">
        <f>Tilaus!K32*Tilaus!N32</f>
        <v>0</v>
      </c>
      <c r="L22" s="48">
        <f>Tilaus!K32*C22*10</f>
        <v>0</v>
      </c>
    </row>
    <row r="23" spans="1:12" x14ac:dyDescent="0.2">
      <c r="A23" s="45">
        <f>Tilaus!B33</f>
        <v>190</v>
      </c>
      <c r="B23" s="45">
        <f>Tilaus!D33</f>
        <v>256</v>
      </c>
      <c r="C23" s="46">
        <f t="shared" si="1"/>
        <v>4.8640000000000003E-2</v>
      </c>
      <c r="D23" s="47">
        <f t="shared" si="2"/>
        <v>2.1888000000000001</v>
      </c>
      <c r="E23" s="29">
        <f>Tilaus!E33*Tilaus!I33</f>
        <v>0</v>
      </c>
      <c r="F23" s="48">
        <f>Tilaus!E33*C23*10</f>
        <v>0</v>
      </c>
      <c r="G23" s="29">
        <f>Tilaus!F33*Tilaus!I33</f>
        <v>0</v>
      </c>
      <c r="H23" s="48">
        <f>Tilaus!F33*C23*10</f>
        <v>0</v>
      </c>
      <c r="I23" s="29">
        <f>Tilaus!J33*Tilaus!N33</f>
        <v>0</v>
      </c>
      <c r="J23" s="29">
        <f>Tilaus!J33*C23*10</f>
        <v>0</v>
      </c>
      <c r="K23" s="29">
        <f>Tilaus!K33*Tilaus!N33</f>
        <v>0</v>
      </c>
      <c r="L23" s="48">
        <f>Tilaus!K33*C23*10</f>
        <v>0</v>
      </c>
    </row>
    <row r="24" spans="1:12" x14ac:dyDescent="0.2">
      <c r="A24" s="45">
        <f>Tilaus!B34</f>
        <v>190</v>
      </c>
      <c r="B24" s="45">
        <f>Tilaus!D34</f>
        <v>320</v>
      </c>
      <c r="C24" s="46">
        <f t="shared" si="1"/>
        <v>6.08E-2</v>
      </c>
      <c r="D24" s="47">
        <f t="shared" si="2"/>
        <v>2.7360000000000002</v>
      </c>
      <c r="E24" s="29">
        <f>Tilaus!E34*Tilaus!I34</f>
        <v>0</v>
      </c>
      <c r="F24" s="48">
        <f>Tilaus!E34*C24*10</f>
        <v>0</v>
      </c>
      <c r="G24" s="29">
        <f>Tilaus!F34*Tilaus!I34</f>
        <v>0</v>
      </c>
      <c r="H24" s="48">
        <f>Tilaus!F34*C24*10</f>
        <v>0</v>
      </c>
      <c r="I24" s="29">
        <f>Tilaus!J34*Tilaus!N34</f>
        <v>0</v>
      </c>
      <c r="J24" s="29">
        <f>Tilaus!J34*C24*10</f>
        <v>0</v>
      </c>
      <c r="K24" s="29">
        <f>Tilaus!K34*Tilaus!N34</f>
        <v>0</v>
      </c>
      <c r="L24" s="48">
        <f>Tilaus!K34*C24*10</f>
        <v>0</v>
      </c>
    </row>
    <row r="25" spans="1:12" x14ac:dyDescent="0.2">
      <c r="A25" s="45">
        <f>Tilaus!B35</f>
        <v>190</v>
      </c>
      <c r="B25" s="45">
        <f>Tilaus!D35</f>
        <v>384</v>
      </c>
      <c r="C25" s="46">
        <f t="shared" si="1"/>
        <v>7.2959999999999997E-2</v>
      </c>
      <c r="D25" s="47">
        <f t="shared" si="2"/>
        <v>3.2831999999999999</v>
      </c>
      <c r="E25" s="29">
        <f>Tilaus!E35*Tilaus!I35</f>
        <v>0</v>
      </c>
      <c r="F25" s="48">
        <f>Tilaus!E35*C25*10</f>
        <v>0</v>
      </c>
      <c r="G25" s="29">
        <f>Tilaus!F35*Tilaus!I35</f>
        <v>0</v>
      </c>
      <c r="H25" s="48">
        <f>Tilaus!F35*C25*10</f>
        <v>0</v>
      </c>
      <c r="I25" s="29">
        <f>Tilaus!J35*Tilaus!N35</f>
        <v>0</v>
      </c>
      <c r="J25" s="29">
        <f>Tilaus!J35*C25*10</f>
        <v>0</v>
      </c>
      <c r="K25" s="29">
        <f>Tilaus!K35*Tilaus!N35</f>
        <v>0</v>
      </c>
      <c r="L25" s="48">
        <f>Tilaus!K35*C25*10</f>
        <v>0</v>
      </c>
    </row>
    <row r="26" spans="1:12" x14ac:dyDescent="0.2">
      <c r="A26" s="45">
        <f>Tilaus!B36</f>
        <v>190</v>
      </c>
      <c r="B26" s="45">
        <f>Tilaus!D36</f>
        <v>448</v>
      </c>
      <c r="C26" s="46">
        <f t="shared" si="1"/>
        <v>8.5120000000000001E-2</v>
      </c>
      <c r="D26" s="47">
        <f t="shared" si="2"/>
        <v>3.8304</v>
      </c>
      <c r="E26" s="29">
        <f>Tilaus!E36*Tilaus!I36</f>
        <v>0</v>
      </c>
      <c r="F26" s="48">
        <f>Tilaus!E36*C26*10</f>
        <v>0</v>
      </c>
      <c r="G26" s="29">
        <f>Tilaus!F36*Tilaus!I36</f>
        <v>0</v>
      </c>
      <c r="H26" s="48">
        <f>Tilaus!F36*C26*10</f>
        <v>0</v>
      </c>
      <c r="I26" s="29">
        <f>Tilaus!J36*Tilaus!N36</f>
        <v>0</v>
      </c>
      <c r="J26" s="29">
        <f>Tilaus!J36*C26*10</f>
        <v>0</v>
      </c>
      <c r="K26" s="29">
        <f>Tilaus!K36*Tilaus!N36</f>
        <v>0</v>
      </c>
      <c r="L26" s="48">
        <f>Tilaus!K36*C26*10</f>
        <v>0</v>
      </c>
    </row>
    <row r="27" spans="1:12" s="50" customFormat="1" x14ac:dyDescent="0.2">
      <c r="A27" s="45">
        <f>Tilaus!B37</f>
        <v>190</v>
      </c>
      <c r="B27" s="45">
        <f>Tilaus!D37</f>
        <v>512</v>
      </c>
      <c r="C27" s="46">
        <f t="shared" si="1"/>
        <v>9.7280000000000005E-2</v>
      </c>
      <c r="D27" s="47">
        <f t="shared" si="2"/>
        <v>4.3776000000000002</v>
      </c>
      <c r="E27" s="29">
        <f>Tilaus!E37*Tilaus!I37</f>
        <v>0</v>
      </c>
      <c r="F27" s="48">
        <f>Tilaus!E37*C27*10</f>
        <v>0</v>
      </c>
      <c r="G27" s="29">
        <f>Tilaus!F37*Tilaus!I37</f>
        <v>0</v>
      </c>
      <c r="H27" s="48">
        <f>Tilaus!F37*C27*10</f>
        <v>0</v>
      </c>
      <c r="I27" s="29">
        <f>Tilaus!J37*Tilaus!N37</f>
        <v>0</v>
      </c>
      <c r="J27" s="29">
        <f>Tilaus!J37*C27*10</f>
        <v>0</v>
      </c>
      <c r="K27" s="29">
        <f>Tilaus!K37*Tilaus!N37</f>
        <v>0</v>
      </c>
      <c r="L27" s="48">
        <f>Tilaus!K37*C27*10</f>
        <v>0</v>
      </c>
    </row>
    <row r="28" spans="1:12" x14ac:dyDescent="0.2">
      <c r="A28" s="45">
        <f>Tilaus!B38</f>
        <v>228</v>
      </c>
      <c r="B28" s="45">
        <f>Tilaus!D38</f>
        <v>256</v>
      </c>
      <c r="C28" s="46">
        <f t="shared" si="1"/>
        <v>5.8368000000000003E-2</v>
      </c>
      <c r="D28" s="47">
        <f t="shared" si="2"/>
        <v>2.62656</v>
      </c>
      <c r="E28" s="29">
        <f>Tilaus!E38*Tilaus!I38</f>
        <v>0</v>
      </c>
      <c r="F28" s="48">
        <f>Tilaus!E38*C28*10</f>
        <v>0</v>
      </c>
      <c r="G28" s="29">
        <f>Tilaus!F38*Tilaus!I38</f>
        <v>0</v>
      </c>
      <c r="H28" s="48">
        <f>Tilaus!F38*C28*10</f>
        <v>0</v>
      </c>
      <c r="I28" s="29">
        <f>Tilaus!J38*Tilaus!N38</f>
        <v>0</v>
      </c>
      <c r="J28" s="29">
        <f>Tilaus!J38*C28*10</f>
        <v>0</v>
      </c>
      <c r="K28" s="29">
        <f>Tilaus!K38*Tilaus!N38</f>
        <v>0</v>
      </c>
      <c r="L28" s="48">
        <f>Tilaus!K38*C28*10</f>
        <v>0</v>
      </c>
    </row>
    <row r="29" spans="1:12" x14ac:dyDescent="0.2">
      <c r="A29" s="45">
        <f>Tilaus!B39</f>
        <v>228</v>
      </c>
      <c r="B29" s="45">
        <f>Tilaus!D39</f>
        <v>320</v>
      </c>
      <c r="C29" s="46">
        <f t="shared" si="1"/>
        <v>7.2959999999999997E-2</v>
      </c>
      <c r="D29" s="47">
        <f t="shared" si="2"/>
        <v>3.2831999999999999</v>
      </c>
      <c r="E29" s="29">
        <f>Tilaus!E39*Tilaus!I39</f>
        <v>0</v>
      </c>
      <c r="F29" s="48">
        <f>Tilaus!E39*C29*10</f>
        <v>0</v>
      </c>
      <c r="G29" s="29">
        <f>Tilaus!F39*Tilaus!I39</f>
        <v>0</v>
      </c>
      <c r="H29" s="48">
        <f>Tilaus!F39*C29*10</f>
        <v>0</v>
      </c>
      <c r="I29" s="29">
        <f>Tilaus!J39*Tilaus!N39</f>
        <v>0</v>
      </c>
      <c r="J29" s="29">
        <f>Tilaus!J39*C29*10</f>
        <v>0</v>
      </c>
      <c r="K29" s="29">
        <f>Tilaus!K39*Tilaus!N39</f>
        <v>0</v>
      </c>
      <c r="L29" s="48">
        <f>Tilaus!K39*C29*10</f>
        <v>0</v>
      </c>
    </row>
    <row r="30" spans="1:12" s="50" customFormat="1" x14ac:dyDescent="0.2">
      <c r="A30" s="45">
        <f>Tilaus!B40</f>
        <v>228</v>
      </c>
      <c r="B30" s="45">
        <f>Tilaus!D40</f>
        <v>384</v>
      </c>
      <c r="C30" s="46">
        <f t="shared" si="1"/>
        <v>8.7552000000000005E-2</v>
      </c>
      <c r="D30" s="47">
        <f t="shared" si="2"/>
        <v>3.9398400000000002</v>
      </c>
      <c r="E30" s="29">
        <f>Tilaus!E40*Tilaus!I40</f>
        <v>0</v>
      </c>
      <c r="F30" s="48">
        <f>Tilaus!E40*C30*10</f>
        <v>0</v>
      </c>
      <c r="G30" s="29">
        <f>Tilaus!F40*Tilaus!I40</f>
        <v>0</v>
      </c>
      <c r="H30" s="48">
        <f>Tilaus!F40*C30*10</f>
        <v>0</v>
      </c>
      <c r="I30" s="29">
        <f>Tilaus!J40*Tilaus!N40</f>
        <v>0</v>
      </c>
      <c r="J30" s="29">
        <f>Tilaus!J40*C30*10</f>
        <v>0</v>
      </c>
      <c r="K30" s="29">
        <f>Tilaus!K40*Tilaus!N40</f>
        <v>0</v>
      </c>
      <c r="L30" s="48">
        <f>Tilaus!K40*C30*10</f>
        <v>0</v>
      </c>
    </row>
    <row r="31" spans="1:12" x14ac:dyDescent="0.2">
      <c r="A31" s="45">
        <f>Tilaus!B41</f>
        <v>228</v>
      </c>
      <c r="B31" s="45">
        <f>Tilaus!D41</f>
        <v>448</v>
      </c>
      <c r="C31" s="46">
        <f t="shared" si="1"/>
        <v>0.102144</v>
      </c>
      <c r="D31" s="47">
        <f t="shared" si="2"/>
        <v>4.5964799999999997</v>
      </c>
      <c r="E31" s="29">
        <f>Tilaus!E41*Tilaus!I41</f>
        <v>0</v>
      </c>
      <c r="F31" s="48">
        <f>Tilaus!E41*C31*10</f>
        <v>0</v>
      </c>
      <c r="G31" s="29">
        <f>Tilaus!F41*Tilaus!I41</f>
        <v>0</v>
      </c>
      <c r="H31" s="48">
        <f>Tilaus!F41*C31*10</f>
        <v>0</v>
      </c>
      <c r="I31" s="29">
        <f>Tilaus!J41*Tilaus!N41</f>
        <v>0</v>
      </c>
      <c r="J31" s="29">
        <f>Tilaus!J41*C31*10</f>
        <v>0</v>
      </c>
      <c r="K31" s="29">
        <f>Tilaus!K41*Tilaus!N41</f>
        <v>0</v>
      </c>
      <c r="L31" s="48">
        <f>Tilaus!K41*C31*10</f>
        <v>0</v>
      </c>
    </row>
    <row r="32" spans="1:12" x14ac:dyDescent="0.2">
      <c r="A32" s="45">
        <f>Tilaus!B42</f>
        <v>228</v>
      </c>
      <c r="B32" s="45">
        <f>Tilaus!D42</f>
        <v>512</v>
      </c>
      <c r="C32" s="46">
        <f t="shared" si="1"/>
        <v>0.11673600000000001</v>
      </c>
      <c r="D32" s="47">
        <f t="shared" si="2"/>
        <v>5.25312</v>
      </c>
      <c r="E32" s="29">
        <f>Tilaus!E42*Tilaus!I42</f>
        <v>0</v>
      </c>
      <c r="F32" s="48">
        <f>Tilaus!E42*C32*10</f>
        <v>0</v>
      </c>
      <c r="G32" s="29">
        <f>Tilaus!F42*Tilaus!I42</f>
        <v>0</v>
      </c>
      <c r="H32" s="48">
        <f>Tilaus!F42*C32*10</f>
        <v>0</v>
      </c>
      <c r="I32" s="29">
        <f>Tilaus!J42*Tilaus!N42</f>
        <v>0</v>
      </c>
      <c r="J32" s="29">
        <f>Tilaus!J42*C32*10</f>
        <v>0</v>
      </c>
      <c r="K32" s="29">
        <f>Tilaus!K42*Tilaus!N42</f>
        <v>0</v>
      </c>
      <c r="L32" s="48">
        <f>Tilaus!K42*C32*10</f>
        <v>0</v>
      </c>
    </row>
    <row r="33" spans="1:12" x14ac:dyDescent="0.2">
      <c r="A33" s="45">
        <f>Tilaus!B43</f>
        <v>266</v>
      </c>
      <c r="B33" s="45">
        <f>Tilaus!D43</f>
        <v>320</v>
      </c>
      <c r="C33" s="46">
        <f t="shared" si="1"/>
        <v>8.5120000000000001E-2</v>
      </c>
      <c r="D33" s="47">
        <f t="shared" si="2"/>
        <v>3.8304</v>
      </c>
      <c r="E33" s="29">
        <f>Tilaus!E43*Tilaus!I43</f>
        <v>0</v>
      </c>
      <c r="F33" s="48">
        <f>Tilaus!E43*C33*10</f>
        <v>0</v>
      </c>
      <c r="G33" s="29">
        <f>Tilaus!F43*Tilaus!I43</f>
        <v>0</v>
      </c>
      <c r="H33" s="48">
        <f>Tilaus!F43*C33*10</f>
        <v>0</v>
      </c>
      <c r="I33" s="29">
        <f>Tilaus!J43*Tilaus!N43</f>
        <v>0</v>
      </c>
      <c r="J33" s="29">
        <f>Tilaus!J43*C33*10</f>
        <v>0</v>
      </c>
      <c r="K33" s="29">
        <f>Tilaus!K43*Tilaus!N43</f>
        <v>0</v>
      </c>
      <c r="L33" s="48">
        <f>Tilaus!K43*C33*10</f>
        <v>0</v>
      </c>
    </row>
    <row r="34" spans="1:12" s="50" customFormat="1" x14ac:dyDescent="0.2">
      <c r="A34" s="45">
        <f>Tilaus!B44</f>
        <v>266</v>
      </c>
      <c r="B34" s="45">
        <f>Tilaus!D44</f>
        <v>384</v>
      </c>
      <c r="C34" s="46">
        <f t="shared" si="1"/>
        <v>0.102144</v>
      </c>
      <c r="D34" s="47">
        <f t="shared" si="2"/>
        <v>4.5964799999999997</v>
      </c>
      <c r="E34" s="29">
        <f>Tilaus!E44*Tilaus!I44</f>
        <v>0</v>
      </c>
      <c r="F34" s="48">
        <f>Tilaus!E44*C34*10</f>
        <v>0</v>
      </c>
      <c r="G34" s="29">
        <f>Tilaus!F44*Tilaus!I44</f>
        <v>0</v>
      </c>
      <c r="H34" s="48">
        <f>Tilaus!F44*C34*10</f>
        <v>0</v>
      </c>
      <c r="I34" s="29">
        <f>Tilaus!J44*Tilaus!N44</f>
        <v>0</v>
      </c>
      <c r="J34" s="29">
        <f>Tilaus!J44*C34*10</f>
        <v>0</v>
      </c>
      <c r="K34" s="29">
        <f>Tilaus!K44*Tilaus!N44</f>
        <v>0</v>
      </c>
      <c r="L34" s="48">
        <f>Tilaus!K44*C34*10</f>
        <v>0</v>
      </c>
    </row>
    <row r="35" spans="1:12" x14ac:dyDescent="0.2">
      <c r="A35" s="45">
        <f>Tilaus!B45</f>
        <v>266</v>
      </c>
      <c r="B35" s="45">
        <f>Tilaus!D45</f>
        <v>448</v>
      </c>
      <c r="C35" s="46">
        <f t="shared" si="1"/>
        <v>0.119168</v>
      </c>
      <c r="D35" s="47">
        <f t="shared" si="2"/>
        <v>5.3625600000000002</v>
      </c>
      <c r="E35" s="29">
        <f>Tilaus!E45*Tilaus!I45</f>
        <v>0</v>
      </c>
      <c r="F35" s="48">
        <f>Tilaus!E45*C35*10</f>
        <v>0</v>
      </c>
      <c r="G35" s="29">
        <f>Tilaus!F45*Tilaus!I45</f>
        <v>0</v>
      </c>
      <c r="H35" s="48">
        <f>Tilaus!F45*C35*10</f>
        <v>0</v>
      </c>
      <c r="I35" s="29">
        <f>Tilaus!J45*Tilaus!N45</f>
        <v>0</v>
      </c>
      <c r="J35" s="29">
        <f>Tilaus!J45*C35*10</f>
        <v>0</v>
      </c>
      <c r="K35" s="29">
        <f>Tilaus!K45*Tilaus!N45</f>
        <v>0</v>
      </c>
      <c r="L35" s="48">
        <f>Tilaus!K45*C35*10</f>
        <v>0</v>
      </c>
    </row>
    <row r="36" spans="1:12" x14ac:dyDescent="0.2">
      <c r="A36" s="45">
        <f>Tilaus!B46</f>
        <v>266</v>
      </c>
      <c r="B36" s="45">
        <f>Tilaus!D46</f>
        <v>480</v>
      </c>
      <c r="C36" s="46">
        <f t="shared" si="1"/>
        <v>0.12767999999999999</v>
      </c>
      <c r="D36" s="47">
        <f t="shared" si="2"/>
        <v>5.7455999999999996</v>
      </c>
      <c r="E36" s="29">
        <f>Tilaus!E46*Tilaus!I46</f>
        <v>0</v>
      </c>
      <c r="F36" s="48">
        <f>Tilaus!E46*C36*10</f>
        <v>0</v>
      </c>
      <c r="G36" s="29">
        <f>Tilaus!F46*Tilaus!I46</f>
        <v>0</v>
      </c>
      <c r="H36" s="48">
        <f>Tilaus!F46*C36*10</f>
        <v>0</v>
      </c>
      <c r="I36" s="29">
        <f>Tilaus!J46*Tilaus!N46</f>
        <v>0</v>
      </c>
      <c r="J36" s="29">
        <f>Tilaus!J46*C36*10</f>
        <v>0</v>
      </c>
      <c r="K36" s="29">
        <f>Tilaus!K46*Tilaus!N46</f>
        <v>0</v>
      </c>
      <c r="L36" s="48">
        <f>Tilaus!K46*C36*10</f>
        <v>0</v>
      </c>
    </row>
    <row r="37" spans="1:12" x14ac:dyDescent="0.2">
      <c r="A37" s="45">
        <f>Tilaus!B47</f>
        <v>266</v>
      </c>
      <c r="B37" s="45">
        <f>Tilaus!D47</f>
        <v>512</v>
      </c>
      <c r="C37" s="46">
        <f t="shared" si="1"/>
        <v>0.13619200000000001</v>
      </c>
      <c r="D37" s="47">
        <f t="shared" si="2"/>
        <v>6.1286400000000008</v>
      </c>
      <c r="E37" s="29">
        <f>Tilaus!E47*Tilaus!I47</f>
        <v>0</v>
      </c>
      <c r="F37" s="48">
        <f>Tilaus!E47*C37*10</f>
        <v>0</v>
      </c>
      <c r="G37" s="29">
        <f>Tilaus!F47*Tilaus!I47</f>
        <v>0</v>
      </c>
      <c r="H37" s="48">
        <f>Tilaus!F47*C37*10</f>
        <v>0</v>
      </c>
      <c r="I37" s="29">
        <f>Tilaus!J47*Tilaus!N47</f>
        <v>0</v>
      </c>
      <c r="J37" s="29">
        <f>Tilaus!J47*C37*10</f>
        <v>0</v>
      </c>
      <c r="K37" s="29">
        <f>Tilaus!K47*Tilaus!N47</f>
        <v>0</v>
      </c>
      <c r="L37" s="48">
        <f>Tilaus!K47*C37*10</f>
        <v>0</v>
      </c>
    </row>
    <row r="38" spans="1:12" x14ac:dyDescent="0.2">
      <c r="A38" s="45">
        <f>Tilaus!B48</f>
        <v>304</v>
      </c>
      <c r="B38" s="45">
        <f>Tilaus!D48</f>
        <v>320</v>
      </c>
      <c r="C38" s="46">
        <f t="shared" si="1"/>
        <v>9.7280000000000005E-2</v>
      </c>
      <c r="D38" s="47">
        <f t="shared" si="2"/>
        <v>4.3776000000000002</v>
      </c>
      <c r="E38" s="29">
        <f>Tilaus!E48*Tilaus!I48</f>
        <v>0</v>
      </c>
      <c r="F38" s="48">
        <f>Tilaus!E48*C38*10</f>
        <v>0</v>
      </c>
      <c r="G38" s="29">
        <f>Tilaus!F48*Tilaus!I48</f>
        <v>0</v>
      </c>
      <c r="H38" s="48">
        <f>Tilaus!F48*C38*10</f>
        <v>0</v>
      </c>
      <c r="I38" s="29">
        <f>Tilaus!J48*Tilaus!N48</f>
        <v>0</v>
      </c>
      <c r="J38" s="29">
        <f>Tilaus!J48*C38*10</f>
        <v>0</v>
      </c>
      <c r="K38" s="29">
        <f>Tilaus!K48*Tilaus!N48</f>
        <v>0</v>
      </c>
      <c r="L38" s="48">
        <f>Tilaus!K48*C38*10</f>
        <v>0</v>
      </c>
    </row>
    <row r="39" spans="1:12" x14ac:dyDescent="0.2">
      <c r="A39" s="45">
        <f>Tilaus!B49</f>
        <v>304</v>
      </c>
      <c r="B39" s="45">
        <f>Tilaus!D49</f>
        <v>384</v>
      </c>
      <c r="C39" s="46">
        <f t="shared" si="1"/>
        <v>0.11673600000000001</v>
      </c>
      <c r="D39" s="47">
        <f t="shared" si="2"/>
        <v>5.25312</v>
      </c>
      <c r="E39" s="29">
        <f>Tilaus!E49*Tilaus!I49</f>
        <v>0</v>
      </c>
      <c r="F39" s="48">
        <f>Tilaus!E49*C39*10</f>
        <v>0</v>
      </c>
      <c r="G39" s="29">
        <f>Tilaus!F49*Tilaus!I49</f>
        <v>0</v>
      </c>
      <c r="H39" s="48">
        <f>Tilaus!F49*C39*10</f>
        <v>0</v>
      </c>
      <c r="I39" s="29">
        <f>Tilaus!J49*Tilaus!N49</f>
        <v>0</v>
      </c>
      <c r="J39" s="29">
        <f>Tilaus!J49*C39*10</f>
        <v>0</v>
      </c>
      <c r="K39" s="29">
        <f>Tilaus!K49*Tilaus!N49</f>
        <v>0</v>
      </c>
      <c r="L39" s="48">
        <f>Tilaus!K49*C39*10</f>
        <v>0</v>
      </c>
    </row>
    <row r="40" spans="1:12" x14ac:dyDescent="0.2">
      <c r="A40" s="45">
        <f>Tilaus!B50</f>
        <v>304</v>
      </c>
      <c r="B40" s="45">
        <f>Tilaus!D50</f>
        <v>448</v>
      </c>
      <c r="C40" s="46">
        <f t="shared" si="1"/>
        <v>0.13619200000000001</v>
      </c>
      <c r="D40" s="47">
        <f t="shared" si="2"/>
        <v>6.1286400000000008</v>
      </c>
      <c r="E40" s="29">
        <f>Tilaus!E50*Tilaus!I50</f>
        <v>0</v>
      </c>
      <c r="F40" s="48">
        <f>Tilaus!E50*C40*10</f>
        <v>0</v>
      </c>
      <c r="G40" s="29">
        <f>Tilaus!F50*Tilaus!I50</f>
        <v>0</v>
      </c>
      <c r="H40" s="48">
        <f>Tilaus!F50*C40*10</f>
        <v>0</v>
      </c>
      <c r="I40" s="29">
        <f>Tilaus!J50*Tilaus!N50</f>
        <v>0</v>
      </c>
      <c r="J40" s="29">
        <f>Tilaus!J50*C40*10</f>
        <v>0</v>
      </c>
      <c r="K40" s="29">
        <f>Tilaus!K50*Tilaus!N50</f>
        <v>0</v>
      </c>
      <c r="L40" s="48">
        <f>Tilaus!K50*C40*10</f>
        <v>0</v>
      </c>
    </row>
    <row r="41" spans="1:12" x14ac:dyDescent="0.2">
      <c r="A41" s="45">
        <f>Tilaus!B51</f>
        <v>304</v>
      </c>
      <c r="B41" s="45">
        <f>Tilaus!D51</f>
        <v>512</v>
      </c>
      <c r="C41" s="46">
        <f t="shared" si="1"/>
        <v>0.15564800000000001</v>
      </c>
      <c r="D41" s="47">
        <f t="shared" si="2"/>
        <v>7.0041600000000006</v>
      </c>
      <c r="E41" s="29">
        <f>Tilaus!E51*Tilaus!I51</f>
        <v>0</v>
      </c>
      <c r="F41" s="48">
        <f>Tilaus!E51*C41*10</f>
        <v>0</v>
      </c>
      <c r="G41" s="29">
        <f>Tilaus!F51*Tilaus!I51</f>
        <v>0</v>
      </c>
      <c r="H41" s="48">
        <f>Tilaus!F51*C41*10</f>
        <v>0</v>
      </c>
      <c r="I41" s="29">
        <f>Tilaus!J51*Tilaus!N51</f>
        <v>0</v>
      </c>
      <c r="J41" s="29">
        <f>Tilaus!J51*C41*10</f>
        <v>0</v>
      </c>
      <c r="K41" s="29">
        <f>Tilaus!K51*Tilaus!N51</f>
        <v>0</v>
      </c>
      <c r="L41" s="48">
        <f>Tilaus!K51*C41*10</f>
        <v>0</v>
      </c>
    </row>
    <row r="42" spans="1:12" x14ac:dyDescent="0.2">
      <c r="A42" s="45"/>
      <c r="B42" s="45"/>
      <c r="C42" s="49"/>
      <c r="D42" s="47"/>
      <c r="E42" s="29"/>
      <c r="F42" s="29"/>
      <c r="G42" s="29"/>
      <c r="H42" s="48"/>
      <c r="I42" s="29"/>
      <c r="J42" s="29"/>
      <c r="K42" s="29"/>
      <c r="L42" s="48"/>
    </row>
    <row r="43" spans="1:12" x14ac:dyDescent="0.2">
      <c r="E43" s="51" t="s">
        <v>14</v>
      </c>
      <c r="F43" s="51" t="s">
        <v>46</v>
      </c>
      <c r="G43" s="51" t="str">
        <f t="shared" ref="G43:L43" si="3">E43</f>
        <v>Kg yht</v>
      </c>
      <c r="H43" s="51" t="str">
        <f t="shared" si="3"/>
        <v>m2 yht</v>
      </c>
      <c r="I43" s="52" t="str">
        <f t="shared" si="3"/>
        <v>Kg yht</v>
      </c>
      <c r="J43" s="52" t="str">
        <f t="shared" si="3"/>
        <v>m2 yht</v>
      </c>
      <c r="K43" s="52" t="str">
        <f t="shared" si="3"/>
        <v>Kg yht</v>
      </c>
      <c r="L43" s="52" t="str">
        <f t="shared" si="3"/>
        <v>m2 yht</v>
      </c>
    </row>
    <row r="44" spans="1:12" x14ac:dyDescent="0.2">
      <c r="E44" s="53">
        <f t="shared" ref="E44:L44" si="4">SUM(E5:E41)</f>
        <v>0</v>
      </c>
      <c r="F44" s="47">
        <f t="shared" si="4"/>
        <v>0</v>
      </c>
      <c r="G44" s="53">
        <f t="shared" si="4"/>
        <v>0</v>
      </c>
      <c r="H44" s="53">
        <f t="shared" si="4"/>
        <v>0</v>
      </c>
      <c r="I44" s="53">
        <f t="shared" si="4"/>
        <v>0</v>
      </c>
      <c r="J44" s="53">
        <f t="shared" si="4"/>
        <v>0</v>
      </c>
      <c r="K44" s="53">
        <f t="shared" si="4"/>
        <v>0</v>
      </c>
      <c r="L44" s="53">
        <f t="shared" si="4"/>
        <v>0</v>
      </c>
    </row>
    <row r="45" spans="1:12" x14ac:dyDescent="0.2">
      <c r="E45" s="51"/>
      <c r="F45" s="51"/>
      <c r="G45" s="51"/>
      <c r="H45" s="51"/>
      <c r="I45" s="52"/>
      <c r="J45" s="52"/>
      <c r="K45" s="52"/>
      <c r="L45" s="52"/>
    </row>
    <row r="46" spans="1:12" x14ac:dyDescent="0.2">
      <c r="E46" s="53"/>
      <c r="F46" s="53"/>
    </row>
    <row r="49" spans="1:6" x14ac:dyDescent="0.2">
      <c r="A49" t="s">
        <v>37</v>
      </c>
      <c r="D49">
        <v>2</v>
      </c>
      <c r="E49" s="54" t="s">
        <v>38</v>
      </c>
      <c r="F49" s="54"/>
    </row>
    <row r="50" spans="1:6" x14ac:dyDescent="0.2">
      <c r="A50" t="s">
        <v>35</v>
      </c>
      <c r="D50">
        <v>7850</v>
      </c>
      <c r="E50" s="54" t="s">
        <v>36</v>
      </c>
      <c r="F50" s="54"/>
    </row>
    <row r="51" spans="1:6" x14ac:dyDescent="0.2">
      <c r="A51" t="s">
        <v>34</v>
      </c>
      <c r="D51">
        <f>D49*D50/1000</f>
        <v>15.7</v>
      </c>
      <c r="E51" s="54" t="s">
        <v>39</v>
      </c>
      <c r="F51" s="54"/>
    </row>
    <row r="52" spans="1:6" x14ac:dyDescent="0.2">
      <c r="A52" t="s">
        <v>44</v>
      </c>
      <c r="D52">
        <v>15.5</v>
      </c>
      <c r="E52" s="54" t="s">
        <v>39</v>
      </c>
      <c r="F52" s="54"/>
    </row>
    <row r="53" spans="1:6" x14ac:dyDescent="0.2">
      <c r="E53" s="55"/>
      <c r="F53" s="55"/>
    </row>
    <row r="54" spans="1:6" x14ac:dyDescent="0.2">
      <c r="E54" s="55"/>
      <c r="F54" s="55"/>
    </row>
    <row r="55" spans="1:6" x14ac:dyDescent="0.2">
      <c r="E55" s="55"/>
      <c r="F55" s="55"/>
    </row>
  </sheetData>
  <sheetProtection selectLockedCells="1" selectUnlockedCells="1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0A07F806D9D119489938F50496C9D977" ma:contentTypeVersion="15" ma:contentTypeDescription="Luo uusi asiakirja." ma:contentTypeScope="" ma:versionID="5d04ecb5b1e4171748a440b032873fbf">
  <xsd:schema xmlns:xsd="http://www.w3.org/2001/XMLSchema" xmlns:xs="http://www.w3.org/2001/XMLSchema" xmlns:p="http://schemas.microsoft.com/office/2006/metadata/properties" xmlns:ns3="135e674e-2f62-4d81-8caf-f6090b7b69fe" xmlns:ns4="d53567c9-6646-4f31-9a18-894ecd104e5f" targetNamespace="http://schemas.microsoft.com/office/2006/metadata/properties" ma:root="true" ma:fieldsID="96f033666fcff4480a5c4b35bf39459a" ns3:_="" ns4:_="">
    <xsd:import namespace="135e674e-2f62-4d81-8caf-f6090b7b69fe"/>
    <xsd:import namespace="d53567c9-6646-4f31-9a18-894ecd104e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e674e-2f62-4d81-8caf-f6090b7b6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567c9-6646-4f31-9a18-894ecd104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Jakamisvihjeen hajautu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35e674e-2f62-4d81-8caf-f6090b7b69fe" xsi:nil="true"/>
  </documentManagement>
</p:properties>
</file>

<file path=customXml/itemProps1.xml><?xml version="1.0" encoding="utf-8"?>
<ds:datastoreItem xmlns:ds="http://schemas.openxmlformats.org/officeDocument/2006/customXml" ds:itemID="{26184B90-35A2-44E5-8C9D-F0607F4CE7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9819E6-C2B3-482B-831F-6CCC7FB23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5e674e-2f62-4d81-8caf-f6090b7b69fe"/>
    <ds:schemaRef ds:uri="d53567c9-6646-4f31-9a18-894ecd104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1D8A09-8690-4AD7-AC1F-8E5F7E8CB61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Tilaus</vt:lpstr>
      <vt:lpstr>Hinnasto</vt:lpstr>
      <vt:lpstr>alapaino</vt:lpstr>
      <vt:lpstr>lavatilattukg</vt:lpstr>
      <vt:lpstr>lavatilattum2</vt:lpstr>
      <vt:lpstr>lavatoimitettukg</vt:lpstr>
      <vt:lpstr>lavatoimitettum2</vt:lpstr>
      <vt:lpstr>ltktilattukg</vt:lpstr>
      <vt:lpstr>ltktilattum2</vt:lpstr>
      <vt:lpstr>ltktoimitettukg</vt:lpstr>
      <vt:lpstr>ltktoimitettum2</vt:lpstr>
      <vt:lpstr>Tilaus!Print_Area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Kimmo Köntti</dc:creator>
  <cp:lastModifiedBy>Mika Roininen</cp:lastModifiedBy>
  <cp:lastPrinted>2024-12-12T08:46:43Z</cp:lastPrinted>
  <dcterms:created xsi:type="dcterms:W3CDTF">2014-07-09T06:47:57Z</dcterms:created>
  <dcterms:modified xsi:type="dcterms:W3CDTF">2024-12-12T13:12:40Z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0x0101000A07F806D9D119489938F50496C9D977</vt:lpwstr>
  </property>
</Properties>
</file>